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B8B5E2FD-2B0E-4AC6-8A83-B95A1BBC1A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11" i="1" l="1"/>
  <c r="F11" i="1"/>
  <c r="H11" i="1"/>
  <c r="K11" i="1" s="1"/>
  <c r="J11" i="1"/>
  <c r="D12" i="1"/>
  <c r="E12" i="1"/>
  <c r="F12" i="1"/>
  <c r="H12" i="1" s="1"/>
  <c r="D13" i="1"/>
  <c r="F13" i="1" s="1"/>
  <c r="H13" i="1" s="1"/>
  <c r="E13" i="1"/>
  <c r="D14" i="1"/>
  <c r="E14" i="1"/>
  <c r="F14" i="1"/>
  <c r="H14" i="1" s="1"/>
  <c r="D15" i="1"/>
  <c r="F15" i="1" s="1"/>
  <c r="H15" i="1" s="1"/>
  <c r="E15" i="1"/>
  <c r="D16" i="1"/>
  <c r="E16" i="1"/>
  <c r="F16" i="1"/>
  <c r="H16" i="1" s="1"/>
  <c r="D17" i="1"/>
  <c r="F17" i="1" s="1"/>
  <c r="H17" i="1" s="1"/>
  <c r="E17" i="1"/>
  <c r="D18" i="1"/>
  <c r="E18" i="1"/>
  <c r="F18" i="1"/>
  <c r="H18" i="1" s="1"/>
  <c r="D19" i="1"/>
  <c r="F19" i="1" s="1"/>
  <c r="H19" i="1" s="1"/>
  <c r="E19" i="1"/>
  <c r="E24" i="1"/>
  <c r="F24" i="1"/>
  <c r="F37" i="1" s="1"/>
  <c r="I24" i="1"/>
  <c r="J24" i="1"/>
  <c r="K24" i="1"/>
  <c r="F25" i="1"/>
  <c r="I25" i="1"/>
  <c r="J25" i="1"/>
  <c r="F26" i="1"/>
  <c r="I26" i="1"/>
  <c r="J26" i="1"/>
  <c r="F27" i="1"/>
  <c r="I27" i="1"/>
  <c r="J27" i="1"/>
  <c r="F28" i="1"/>
  <c r="I28" i="1"/>
  <c r="J28" i="1"/>
  <c r="F29" i="1"/>
  <c r="I29" i="1"/>
  <c r="J29" i="1"/>
  <c r="F30" i="1"/>
  <c r="I30" i="1"/>
  <c r="J30" i="1"/>
  <c r="F31" i="1"/>
  <c r="I31" i="1"/>
  <c r="J31" i="1"/>
  <c r="F32" i="1"/>
  <c r="I32" i="1"/>
  <c r="J32" i="1"/>
  <c r="C37" i="1"/>
  <c r="C42" i="1" s="1"/>
  <c r="D37" i="1"/>
  <c r="J37" i="1"/>
  <c r="D42" i="1"/>
  <c r="J42" i="1"/>
  <c r="E27" i="1" l="1"/>
  <c r="K27" i="1"/>
  <c r="J14" i="1"/>
  <c r="K14" i="1"/>
  <c r="B27" i="1"/>
  <c r="K19" i="1"/>
  <c r="B32" i="1"/>
  <c r="E32" i="1"/>
  <c r="K32" i="1"/>
  <c r="J19" i="1"/>
  <c r="F42" i="1"/>
  <c r="E31" i="1"/>
  <c r="K31" i="1"/>
  <c r="J18" i="1"/>
  <c r="K18" i="1"/>
  <c r="B31" i="1"/>
  <c r="K17" i="1"/>
  <c r="B30" i="1"/>
  <c r="E30" i="1"/>
  <c r="K30" i="1"/>
  <c r="J17" i="1"/>
  <c r="K13" i="1"/>
  <c r="B26" i="1"/>
  <c r="E26" i="1"/>
  <c r="K26" i="1"/>
  <c r="J13" i="1"/>
  <c r="E25" i="1"/>
  <c r="K25" i="1"/>
  <c r="J12" i="1"/>
  <c r="K12" i="1"/>
  <c r="B25" i="1"/>
  <c r="E29" i="1"/>
  <c r="K29" i="1"/>
  <c r="J16" i="1"/>
  <c r="K16" i="1"/>
  <c r="B29" i="1"/>
  <c r="K15" i="1"/>
  <c r="B28" i="1"/>
  <c r="E28" i="1"/>
  <c r="E37" i="1" s="1"/>
  <c r="K28" i="1"/>
  <c r="J15" i="1"/>
  <c r="B24" i="1"/>
  <c r="E42" i="1" l="1"/>
  <c r="I42" i="1" s="1"/>
  <c r="G37" i="1"/>
  <c r="H37" i="1"/>
  <c r="I37" i="1"/>
  <c r="K37" i="1"/>
  <c r="K42" i="1" s="1"/>
  <c r="G42" i="1"/>
  <c r="H42" i="1"/>
</calcChain>
</file>

<file path=xl/sharedStrings.xml><?xml version="1.0" encoding="utf-8"?>
<sst xmlns="http://schemas.openxmlformats.org/spreadsheetml/2006/main" count="89" uniqueCount="40">
  <si>
    <t xml:space="preserve">COMO CALCULAR LOS MARGENES DE UNA PROMOCION O UN PERIODO , DE UNO O VARIOS ARTICULOS </t>
  </si>
  <si>
    <t>PERIODO :</t>
  </si>
  <si>
    <t>( PONER PERIODO )</t>
  </si>
  <si>
    <t>PROMOCION :</t>
  </si>
  <si>
    <t>( PONER PROMOCION )</t>
  </si>
  <si>
    <t>ARTICULOS</t>
  </si>
  <si>
    <t>P.B.F</t>
  </si>
  <si>
    <t>DESCUENTOS o</t>
  </si>
  <si>
    <t>RESTO</t>
  </si>
  <si>
    <t>ATIPICOS</t>
  </si>
  <si>
    <t xml:space="preserve"> IVA</t>
  </si>
  <si>
    <t>PRECIO</t>
  </si>
  <si>
    <t>P.V.P</t>
  </si>
  <si>
    <t>MARGEN</t>
  </si>
  <si>
    <t xml:space="preserve">MARGEN </t>
  </si>
  <si>
    <t>( U.M. )</t>
  </si>
  <si>
    <t>BONIFICACION (%)</t>
  </si>
  <si>
    <t>TOTALES</t>
  </si>
  <si>
    <t>NETO</t>
  </si>
  <si>
    <t>vs COMPRA</t>
  </si>
  <si>
    <t>vs VENTA</t>
  </si>
  <si>
    <t>(Nombre Articulo)</t>
  </si>
  <si>
    <t>UNIDADES</t>
  </si>
  <si>
    <t>VALOR DE</t>
  </si>
  <si>
    <t>STOCK</t>
  </si>
  <si>
    <t>PRECIO MEDIO</t>
  </si>
  <si>
    <t>VALOR DEL</t>
  </si>
  <si>
    <t>x UNIDAD</t>
  </si>
  <si>
    <t>COMPRADAS</t>
  </si>
  <si>
    <t>VENDIDAS</t>
  </si>
  <si>
    <t>LA COMPRA</t>
  </si>
  <si>
    <t>LA VENTA</t>
  </si>
  <si>
    <t>INICIAL</t>
  </si>
  <si>
    <t>UNIDADES STOCK</t>
  </si>
  <si>
    <t>STOCK INICIAL</t>
  </si>
  <si>
    <t>FINAL</t>
  </si>
  <si>
    <t>STOCK FINAL</t>
  </si>
  <si>
    <t>R A T I O S    T O T A L E S     ( I N C L U I D O  I V A )</t>
  </si>
  <si>
    <t>TOTAL vs VENTA</t>
  </si>
  <si>
    <t>R A T I O S    T O T A L E S     ( S I N  I V 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</si>
</sst>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0" fontId="7" fillId="0" borderId="0" xfId="0" applyFont="1"/>
    <xf numFmtId="0" fontId="9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0" fontId="5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9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9" fillId="2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0" xfId="0" quotePrefix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10" fontId="2" fillId="3" borderId="19" xfId="0" applyNumberFormat="1" applyFont="1" applyFill="1" applyBorder="1" applyAlignment="1">
      <alignment horizontal="center" vertical="center"/>
    </xf>
    <xf numFmtId="0" fontId="2" fillId="3" borderId="21" xfId="0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10" fontId="2" fillId="5" borderId="24" xfId="0" applyNumberFormat="1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2" fontId="7" fillId="5" borderId="4" xfId="0" applyNumberFormat="1" applyFont="1" applyFill="1" applyBorder="1" applyAlignment="1">
      <alignment horizontal="center" vertical="center"/>
    </xf>
    <xf numFmtId="2" fontId="7" fillId="5" borderId="3" xfId="0" applyNumberFormat="1" applyFont="1" applyFill="1" applyBorder="1" applyAlignment="1">
      <alignment horizontal="center" vertical="center"/>
    </xf>
    <xf numFmtId="10" fontId="7" fillId="5" borderId="25" xfId="1" applyNumberFormat="1" applyFont="1" applyFill="1" applyBorder="1" applyAlignment="1">
      <alignment horizontal="center" vertical="center"/>
    </xf>
    <xf numFmtId="2" fontId="7" fillId="5" borderId="22" xfId="0" applyNumberFormat="1" applyFont="1" applyFill="1" applyBorder="1" applyAlignment="1">
      <alignment horizontal="center" vertical="center"/>
    </xf>
    <xf numFmtId="2" fontId="7" fillId="5" borderId="25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2" fontId="5" fillId="6" borderId="11" xfId="0" applyNumberFormat="1" applyFont="1" applyFill="1" applyBorder="1" applyAlignment="1">
      <alignment horizontal="center" vertical="center"/>
    </xf>
    <xf numFmtId="10" fontId="5" fillId="6" borderId="11" xfId="0" applyNumberFormat="1" applyFont="1" applyFill="1" applyBorder="1" applyAlignment="1">
      <alignment horizontal="center" vertical="center"/>
    </xf>
    <xf numFmtId="164" fontId="2" fillId="6" borderId="11" xfId="0" applyNumberFormat="1" applyFont="1" applyFill="1" applyBorder="1" applyAlignment="1">
      <alignment horizontal="center" vertical="center"/>
    </xf>
    <xf numFmtId="9" fontId="5" fillId="6" borderId="11" xfId="0" applyNumberFormat="1" applyFont="1" applyFill="1" applyBorder="1" applyAlignment="1">
      <alignment horizontal="center" vertical="center"/>
    </xf>
    <xf numFmtId="10" fontId="2" fillId="6" borderId="11" xfId="1" applyNumberFormat="1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vertical="center"/>
    </xf>
    <xf numFmtId="0" fontId="5" fillId="6" borderId="15" xfId="0" applyFont="1" applyFill="1" applyBorder="1" applyAlignment="1">
      <alignment horizontal="center" vertical="center"/>
    </xf>
    <xf numFmtId="10" fontId="5" fillId="6" borderId="15" xfId="0" applyNumberFormat="1" applyFont="1" applyFill="1" applyBorder="1" applyAlignment="1">
      <alignment horizontal="center" vertical="center"/>
    </xf>
    <xf numFmtId="164" fontId="2" fillId="6" borderId="15" xfId="0" applyNumberFormat="1" applyFont="1" applyFill="1" applyBorder="1" applyAlignment="1">
      <alignment horizontal="center" vertical="center"/>
    </xf>
    <xf numFmtId="2" fontId="5" fillId="6" borderId="15" xfId="0" applyNumberFormat="1" applyFont="1" applyFill="1" applyBorder="1" applyAlignment="1">
      <alignment horizontal="center" vertical="center"/>
    </xf>
    <xf numFmtId="10" fontId="2" fillId="6" borderId="15" xfId="1" applyNumberFormat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vertical="center"/>
    </xf>
    <xf numFmtId="0" fontId="0" fillId="6" borderId="9" xfId="0" applyFill="1" applyBorder="1" applyAlignment="1">
      <alignment vertical="center"/>
    </xf>
    <xf numFmtId="164" fontId="2" fillId="6" borderId="10" xfId="0" applyNumberFormat="1" applyFont="1" applyFill="1" applyBorder="1" applyAlignment="1">
      <alignment horizontal="center" vertical="center"/>
    </xf>
    <xf numFmtId="2" fontId="2" fillId="6" borderId="11" xfId="0" applyNumberFormat="1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164" fontId="5" fillId="6" borderId="11" xfId="0" applyNumberFormat="1" applyFont="1" applyFill="1" applyBorder="1" applyAlignment="1">
      <alignment horizontal="center" vertical="center"/>
    </xf>
    <xf numFmtId="164" fontId="6" fillId="6" borderId="12" xfId="0" applyNumberFormat="1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164" fontId="2" fillId="6" borderId="13" xfId="0" applyNumberFormat="1" applyFont="1" applyFill="1" applyBorder="1" applyAlignment="1">
      <alignment horizontal="center" vertical="center"/>
    </xf>
    <xf numFmtId="164" fontId="2" fillId="6" borderId="14" xfId="0" applyNumberFormat="1" applyFont="1" applyFill="1" applyBorder="1" applyAlignment="1">
      <alignment horizontal="center" vertical="center"/>
    </xf>
    <xf numFmtId="2" fontId="2" fillId="6" borderId="15" xfId="0" applyNumberFormat="1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164" fontId="5" fillId="6" borderId="15" xfId="0" applyNumberFormat="1" applyFont="1" applyFill="1" applyBorder="1" applyAlignment="1">
      <alignment horizontal="center" vertical="center"/>
    </xf>
    <xf numFmtId="164" fontId="6" fillId="6" borderId="16" xfId="0" applyNumberFormat="1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164" fontId="2" fillId="6" borderId="17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2"/>
  <sheetViews>
    <sheetView tabSelected="1" workbookViewId="0">
      <selection activeCell="B39" sqref="B39"/>
    </sheetView>
  </sheetViews>
  <sheetFormatPr baseColWidth="10" defaultRowHeight="12.75" x14ac:dyDescent="0.2"/>
  <cols>
    <col min="1" max="1" width="20.7109375" customWidth="1"/>
    <col min="2" max="2" width="14.42578125" customWidth="1"/>
    <col min="3" max="3" width="21.85546875" customWidth="1"/>
    <col min="4" max="4" width="14.42578125" customWidth="1"/>
    <col min="5" max="5" width="15.7109375" customWidth="1"/>
    <col min="6" max="6" width="17.140625" customWidth="1"/>
    <col min="7" max="7" width="21.5703125" customWidth="1"/>
    <col min="8" max="8" width="22.28515625" customWidth="1"/>
    <col min="9" max="9" width="19.42578125" customWidth="1"/>
    <col min="10" max="10" width="18.85546875" customWidth="1"/>
    <col min="11" max="11" width="27" customWidth="1"/>
    <col min="12" max="12" width="14.28515625" customWidth="1"/>
    <col min="13" max="14" width="15.7109375" customWidth="1"/>
    <col min="15" max="15" width="14.7109375" customWidth="1"/>
    <col min="16" max="16" width="14.28515625" customWidth="1"/>
    <col min="17" max="17" width="16.7109375" customWidth="1"/>
    <col min="18" max="18" width="22" customWidth="1"/>
    <col min="19" max="20" width="17.5703125" customWidth="1"/>
    <col min="21" max="21" width="17.42578125" customWidth="1"/>
    <col min="22" max="22" width="18.85546875" customWidth="1"/>
  </cols>
  <sheetData>
    <row r="1" spans="1:12" ht="38.25" customHeight="1" thickBo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8"/>
      <c r="L1" s="7"/>
    </row>
    <row r="2" spans="1:12" ht="27.75" x14ac:dyDescent="0.4">
      <c r="A2" s="10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5" thickBot="1" x14ac:dyDescent="0.25"/>
    <row r="4" spans="1:12" ht="24" customHeight="1" thickBot="1" x14ac:dyDescent="0.25">
      <c r="A4" s="57" t="s">
        <v>1</v>
      </c>
      <c r="B4" s="58" t="s">
        <v>2</v>
      </c>
      <c r="C4" s="59"/>
      <c r="D4" s="60"/>
    </row>
    <row r="5" spans="1:12" ht="18.75" thickBot="1" x14ac:dyDescent="0.3">
      <c r="A5" s="9"/>
      <c r="B5" s="9"/>
    </row>
    <row r="6" spans="1:12" ht="24" customHeight="1" thickBot="1" x14ac:dyDescent="0.25">
      <c r="A6" s="57" t="s">
        <v>3</v>
      </c>
      <c r="B6" s="58" t="s">
        <v>4</v>
      </c>
      <c r="C6" s="59"/>
      <c r="D6" s="60"/>
    </row>
    <row r="7" spans="1:12" ht="18.75" customHeight="1" x14ac:dyDescent="0.2"/>
    <row r="8" spans="1:12" ht="13.5" thickBot="1" x14ac:dyDescent="0.25"/>
    <row r="9" spans="1:12" ht="18.75" customHeight="1" x14ac:dyDescent="0.2">
      <c r="A9" s="29" t="s">
        <v>5</v>
      </c>
      <c r="B9" s="30" t="s">
        <v>6</v>
      </c>
      <c r="C9" s="30" t="s">
        <v>7</v>
      </c>
      <c r="D9" s="31" t="s">
        <v>8</v>
      </c>
      <c r="E9" s="30" t="s">
        <v>9</v>
      </c>
      <c r="F9" s="30" t="s">
        <v>8</v>
      </c>
      <c r="G9" s="32" t="s">
        <v>10</v>
      </c>
      <c r="H9" s="30" t="s">
        <v>11</v>
      </c>
      <c r="I9" s="31" t="s">
        <v>12</v>
      </c>
      <c r="J9" s="30" t="s">
        <v>13</v>
      </c>
      <c r="K9" s="30" t="s">
        <v>14</v>
      </c>
    </row>
    <row r="10" spans="1:12" ht="18.75" customHeight="1" thickBot="1" x14ac:dyDescent="0.25">
      <c r="A10" s="33"/>
      <c r="B10" s="34" t="s">
        <v>15</v>
      </c>
      <c r="C10" s="34" t="s">
        <v>16</v>
      </c>
      <c r="D10" s="35"/>
      <c r="E10" s="34" t="s">
        <v>17</v>
      </c>
      <c r="F10" s="34"/>
      <c r="G10" s="35"/>
      <c r="H10" s="34" t="s">
        <v>18</v>
      </c>
      <c r="I10" s="35"/>
      <c r="J10" s="34" t="s">
        <v>19</v>
      </c>
      <c r="K10" s="34" t="s">
        <v>20</v>
      </c>
    </row>
    <row r="11" spans="1:12" ht="15.75" x14ac:dyDescent="0.2">
      <c r="A11" s="61" t="s">
        <v>21</v>
      </c>
      <c r="B11" s="62">
        <v>11.7</v>
      </c>
      <c r="C11" s="63">
        <v>0.25</v>
      </c>
      <c r="D11" s="64">
        <f>SUM(B11-(B11*C11))</f>
        <v>8.7749999999999986</v>
      </c>
      <c r="E11" s="63">
        <v>0.20499999999999999</v>
      </c>
      <c r="F11" s="64">
        <f>SUM(D11-(D11*E11))</f>
        <v>6.9761249999999988</v>
      </c>
      <c r="G11" s="65">
        <v>0.21</v>
      </c>
      <c r="H11" s="64">
        <f>SUM(F11+(F11*G11))</f>
        <v>8.4411112499999987</v>
      </c>
      <c r="I11" s="62">
        <v>13.67</v>
      </c>
      <c r="J11" s="66">
        <f t="shared" ref="J11:J19" si="0">SUM((I11-H11)/(H11))</f>
        <v>0.61945502139898967</v>
      </c>
      <c r="K11" s="66">
        <f>SUM((I11-H11)/I11)</f>
        <v>0.38250832114118516</v>
      </c>
    </row>
    <row r="12" spans="1:12" ht="15.75" x14ac:dyDescent="0.2">
      <c r="A12" s="61" t="s">
        <v>21</v>
      </c>
      <c r="B12" s="67">
        <v>12.55</v>
      </c>
      <c r="C12" s="63">
        <v>0.25</v>
      </c>
      <c r="D12" s="64">
        <f t="shared" ref="D12:F19" si="1">SUM(B12-(B12*C12))</f>
        <v>9.4125000000000014</v>
      </c>
      <c r="E12" s="63">
        <f>+E11</f>
        <v>0.20499999999999999</v>
      </c>
      <c r="F12" s="64">
        <f t="shared" si="1"/>
        <v>7.4829375000000011</v>
      </c>
      <c r="G12" s="65">
        <v>0.21</v>
      </c>
      <c r="H12" s="64">
        <f t="shared" ref="H12:H19" si="2">SUM(F12+(F12*G12))</f>
        <v>9.0543543750000008</v>
      </c>
      <c r="I12" s="62">
        <v>16.71</v>
      </c>
      <c r="J12" s="66">
        <f t="shared" si="0"/>
        <v>0.84552087403802323</v>
      </c>
      <c r="K12" s="66">
        <f t="shared" ref="K12:K19" si="3">SUM((I12-H12)/I12)</f>
        <v>0.45814755385996409</v>
      </c>
    </row>
    <row r="13" spans="1:12" ht="15.75" x14ac:dyDescent="0.2">
      <c r="A13" s="61" t="s">
        <v>21</v>
      </c>
      <c r="B13" s="62">
        <v>6.9</v>
      </c>
      <c r="C13" s="63">
        <v>0.25</v>
      </c>
      <c r="D13" s="64">
        <f t="shared" si="1"/>
        <v>5.1750000000000007</v>
      </c>
      <c r="E13" s="63">
        <f>+E11</f>
        <v>0.20499999999999999</v>
      </c>
      <c r="F13" s="64">
        <f t="shared" si="1"/>
        <v>4.1141250000000005</v>
      </c>
      <c r="G13" s="65">
        <v>0.21</v>
      </c>
      <c r="H13" s="64">
        <f t="shared" si="2"/>
        <v>4.9780912500000003</v>
      </c>
      <c r="I13" s="62">
        <v>7.96</v>
      </c>
      <c r="J13" s="66">
        <f t="shared" si="0"/>
        <v>0.59900644649693791</v>
      </c>
      <c r="K13" s="66">
        <f t="shared" si="3"/>
        <v>0.3746116520100502</v>
      </c>
    </row>
    <row r="14" spans="1:12" ht="15.75" x14ac:dyDescent="0.2">
      <c r="A14" s="61" t="s">
        <v>21</v>
      </c>
      <c r="B14" s="62">
        <v>7.57</v>
      </c>
      <c r="C14" s="63">
        <v>0.25</v>
      </c>
      <c r="D14" s="64">
        <f t="shared" si="1"/>
        <v>5.6775000000000002</v>
      </c>
      <c r="E14" s="63">
        <f>+E11</f>
        <v>0.20499999999999999</v>
      </c>
      <c r="F14" s="64">
        <f t="shared" si="1"/>
        <v>4.5136125000000007</v>
      </c>
      <c r="G14" s="65">
        <v>0.21</v>
      </c>
      <c r="H14" s="64">
        <f t="shared" si="2"/>
        <v>5.461471125000001</v>
      </c>
      <c r="I14" s="62">
        <v>10.09</v>
      </c>
      <c r="J14" s="66">
        <f t="shared" si="0"/>
        <v>0.84748756682294057</v>
      </c>
      <c r="K14" s="66">
        <f t="shared" si="3"/>
        <v>0.45872436818632301</v>
      </c>
    </row>
    <row r="15" spans="1:12" ht="15.75" x14ac:dyDescent="0.2">
      <c r="A15" s="61" t="s">
        <v>21</v>
      </c>
      <c r="B15" s="67">
        <v>9.6300000000000008</v>
      </c>
      <c r="C15" s="63">
        <v>0.25</v>
      </c>
      <c r="D15" s="64">
        <f t="shared" si="1"/>
        <v>7.2225000000000001</v>
      </c>
      <c r="E15" s="63">
        <f>+E11</f>
        <v>0.20499999999999999</v>
      </c>
      <c r="F15" s="64">
        <f t="shared" si="1"/>
        <v>5.7418875000000007</v>
      </c>
      <c r="G15" s="65">
        <v>0.21</v>
      </c>
      <c r="H15" s="64">
        <f t="shared" si="2"/>
        <v>6.947683875000001</v>
      </c>
      <c r="I15" s="62">
        <v>11.66</v>
      </c>
      <c r="J15" s="66">
        <f t="shared" si="0"/>
        <v>0.67825712997052545</v>
      </c>
      <c r="K15" s="66">
        <f t="shared" si="3"/>
        <v>0.40414374999999991</v>
      </c>
    </row>
    <row r="16" spans="1:12" ht="15.75" x14ac:dyDescent="0.2">
      <c r="A16" s="61" t="s">
        <v>21</v>
      </c>
      <c r="B16" s="62">
        <v>10.6</v>
      </c>
      <c r="C16" s="63">
        <v>0.25</v>
      </c>
      <c r="D16" s="64">
        <f t="shared" si="1"/>
        <v>7.9499999999999993</v>
      </c>
      <c r="E16" s="63">
        <f>+E11</f>
        <v>0.20499999999999999</v>
      </c>
      <c r="F16" s="64">
        <f t="shared" si="1"/>
        <v>6.3202499999999997</v>
      </c>
      <c r="G16" s="65">
        <v>0.21</v>
      </c>
      <c r="H16" s="64">
        <f t="shared" si="2"/>
        <v>7.6475024999999999</v>
      </c>
      <c r="I16" s="62">
        <v>14.1</v>
      </c>
      <c r="J16" s="66">
        <f t="shared" si="0"/>
        <v>0.84373918151710314</v>
      </c>
      <c r="K16" s="66">
        <f t="shared" si="3"/>
        <v>0.45762393617021274</v>
      </c>
    </row>
    <row r="17" spans="1:21" ht="15.75" x14ac:dyDescent="0.2">
      <c r="A17" s="61" t="s">
        <v>21</v>
      </c>
      <c r="B17" s="67">
        <v>7.56</v>
      </c>
      <c r="C17" s="63">
        <v>0.25</v>
      </c>
      <c r="D17" s="64">
        <f t="shared" si="1"/>
        <v>5.67</v>
      </c>
      <c r="E17" s="63">
        <f>+E11</f>
        <v>0.20499999999999999</v>
      </c>
      <c r="F17" s="64">
        <f t="shared" si="1"/>
        <v>4.5076499999999999</v>
      </c>
      <c r="G17" s="65">
        <v>0.21</v>
      </c>
      <c r="H17" s="64">
        <f t="shared" si="2"/>
        <v>5.4542564999999996</v>
      </c>
      <c r="I17" s="62">
        <v>8.8000000000000007</v>
      </c>
      <c r="J17" s="66">
        <f t="shared" si="0"/>
        <v>0.6134188041944858</v>
      </c>
      <c r="K17" s="66">
        <f t="shared" si="3"/>
        <v>0.38019812500000011</v>
      </c>
    </row>
    <row r="18" spans="1:21" ht="15.75" x14ac:dyDescent="0.2">
      <c r="A18" s="61" t="s">
        <v>21</v>
      </c>
      <c r="B18" s="62">
        <v>10.59</v>
      </c>
      <c r="C18" s="63">
        <v>0.25</v>
      </c>
      <c r="D18" s="64">
        <f t="shared" si="1"/>
        <v>7.9424999999999999</v>
      </c>
      <c r="E18" s="63">
        <f>+E11</f>
        <v>0.20499999999999999</v>
      </c>
      <c r="F18" s="64">
        <f t="shared" si="1"/>
        <v>6.3142874999999998</v>
      </c>
      <c r="G18" s="65">
        <v>0.21</v>
      </c>
      <c r="H18" s="64">
        <f t="shared" si="2"/>
        <v>7.6402878750000003</v>
      </c>
      <c r="I18" s="62">
        <v>11.94</v>
      </c>
      <c r="J18" s="66">
        <f t="shared" si="0"/>
        <v>0.56276834006074661</v>
      </c>
      <c r="K18" s="66">
        <f t="shared" si="3"/>
        <v>0.36010989321608033</v>
      </c>
    </row>
    <row r="19" spans="1:21" ht="16.5" thickBot="1" x14ac:dyDescent="0.25">
      <c r="A19" s="68" t="s">
        <v>21</v>
      </c>
      <c r="B19" s="69">
        <v>8.17</v>
      </c>
      <c r="C19" s="70">
        <v>0.25</v>
      </c>
      <c r="D19" s="71">
        <f t="shared" si="1"/>
        <v>6.1274999999999995</v>
      </c>
      <c r="E19" s="70">
        <f>+E11</f>
        <v>0.20499999999999999</v>
      </c>
      <c r="F19" s="71">
        <f t="shared" si="1"/>
        <v>4.8713625</v>
      </c>
      <c r="G19" s="65">
        <v>0.21</v>
      </c>
      <c r="H19" s="71">
        <f t="shared" si="2"/>
        <v>5.8943486250000001</v>
      </c>
      <c r="I19" s="72">
        <v>10.88</v>
      </c>
      <c r="J19" s="73">
        <f t="shared" si="0"/>
        <v>0.84583584924958533</v>
      </c>
      <c r="K19" s="73">
        <f t="shared" si="3"/>
        <v>0.45824001608455883</v>
      </c>
    </row>
    <row r="20" spans="1:21" ht="16.5" thickBot="1" x14ac:dyDescent="0.3">
      <c r="A20" s="11"/>
      <c r="B20" s="12"/>
      <c r="C20" s="13"/>
      <c r="D20" s="14"/>
      <c r="E20" s="13"/>
      <c r="F20" s="14"/>
      <c r="G20" s="15"/>
      <c r="H20" s="14"/>
      <c r="I20" s="16"/>
      <c r="J20" s="17"/>
      <c r="K20" s="17"/>
      <c r="L20" s="14"/>
      <c r="M20" s="12"/>
      <c r="N20" s="12"/>
      <c r="O20" s="18"/>
      <c r="P20" s="18"/>
      <c r="Q20" s="12"/>
      <c r="R20" s="19"/>
      <c r="S20" s="20"/>
      <c r="T20" s="2"/>
      <c r="U20" s="14"/>
    </row>
    <row r="21" spans="1:21" ht="15.75" x14ac:dyDescent="0.25">
      <c r="A21" s="11"/>
      <c r="B21" s="36" t="s">
        <v>13</v>
      </c>
      <c r="C21" s="30" t="s">
        <v>22</v>
      </c>
      <c r="D21" s="30" t="s">
        <v>22</v>
      </c>
      <c r="E21" s="31" t="s">
        <v>23</v>
      </c>
      <c r="F21" s="30" t="s">
        <v>23</v>
      </c>
      <c r="G21" s="37" t="s">
        <v>24</v>
      </c>
      <c r="H21" s="37" t="s">
        <v>25</v>
      </c>
      <c r="I21" s="37" t="s">
        <v>26</v>
      </c>
      <c r="J21" s="37" t="s">
        <v>24</v>
      </c>
      <c r="K21" s="37" t="s">
        <v>26</v>
      </c>
      <c r="L21" s="14"/>
      <c r="M21" s="12"/>
      <c r="N21" s="12"/>
      <c r="O21" s="18"/>
      <c r="P21" s="18"/>
      <c r="Q21" s="12"/>
      <c r="R21" s="19"/>
      <c r="S21" s="20"/>
      <c r="T21" s="2"/>
      <c r="U21" s="14"/>
    </row>
    <row r="22" spans="1:21" ht="16.5" thickBot="1" x14ac:dyDescent="0.3">
      <c r="A22" s="11"/>
      <c r="B22" s="38" t="s">
        <v>27</v>
      </c>
      <c r="C22" s="34" t="s">
        <v>28</v>
      </c>
      <c r="D22" s="34" t="s">
        <v>29</v>
      </c>
      <c r="E22" s="35" t="s">
        <v>30</v>
      </c>
      <c r="F22" s="34" t="s">
        <v>31</v>
      </c>
      <c r="G22" s="34" t="s">
        <v>32</v>
      </c>
      <c r="H22" s="34" t="s">
        <v>33</v>
      </c>
      <c r="I22" s="34" t="s">
        <v>34</v>
      </c>
      <c r="J22" s="34" t="s">
        <v>35</v>
      </c>
      <c r="K22" s="34" t="s">
        <v>36</v>
      </c>
      <c r="L22" s="14"/>
      <c r="M22" s="12"/>
      <c r="N22" s="12"/>
      <c r="O22" s="18"/>
      <c r="P22" s="18"/>
      <c r="Q22" s="12"/>
      <c r="R22" s="19"/>
      <c r="S22" s="20"/>
      <c r="T22" s="2"/>
      <c r="U22" s="14"/>
    </row>
    <row r="23" spans="1:21" ht="15.75" x14ac:dyDescent="0.25">
      <c r="A23" s="11"/>
      <c r="B23" s="74"/>
      <c r="C23" s="75"/>
      <c r="D23" s="75"/>
      <c r="E23" s="75"/>
      <c r="F23" s="75"/>
      <c r="G23" s="76"/>
      <c r="H23" s="76"/>
      <c r="I23" s="76"/>
      <c r="J23" s="76"/>
      <c r="K23" s="77"/>
      <c r="L23" s="14"/>
      <c r="M23" s="12"/>
      <c r="N23" s="12"/>
      <c r="O23" s="18"/>
      <c r="P23" s="18"/>
      <c r="Q23" s="12"/>
      <c r="R23" s="19"/>
      <c r="S23" s="20"/>
      <c r="T23" s="2"/>
      <c r="U23" s="14"/>
    </row>
    <row r="24" spans="1:21" ht="15.75" x14ac:dyDescent="0.25">
      <c r="A24" s="11"/>
      <c r="B24" s="78">
        <f t="shared" ref="B24:B32" si="4">+I11-H11</f>
        <v>5.2288887500000012</v>
      </c>
      <c r="C24" s="67">
        <v>90</v>
      </c>
      <c r="D24" s="67">
        <v>84</v>
      </c>
      <c r="E24" s="79">
        <f t="shared" ref="E24:E32" si="5">+H11*C24</f>
        <v>759.70001249999984</v>
      </c>
      <c r="F24" s="79">
        <f t="shared" ref="F24:F32" si="6">+I11*D24</f>
        <v>1148.28</v>
      </c>
      <c r="G24" s="80">
        <v>17</v>
      </c>
      <c r="H24" s="81">
        <v>8.0920000000000005</v>
      </c>
      <c r="I24" s="82">
        <f>+G24*H24</f>
        <v>137.56400000000002</v>
      </c>
      <c r="J24" s="83">
        <f t="shared" ref="J24:J32" si="7">+(G24+C24)-D24</f>
        <v>23</v>
      </c>
      <c r="K24" s="84">
        <f t="shared" ref="K24:K32" si="8">+H11*J24</f>
        <v>194.14555874999996</v>
      </c>
      <c r="L24" s="14"/>
      <c r="M24" s="12"/>
      <c r="N24" s="12"/>
      <c r="O24" s="18"/>
      <c r="P24" s="18"/>
      <c r="Q24" s="12"/>
      <c r="R24" s="19"/>
      <c r="S24" s="20"/>
      <c r="T24" s="2"/>
      <c r="U24" s="14"/>
    </row>
    <row r="25" spans="1:21" ht="15.75" x14ac:dyDescent="0.25">
      <c r="A25" s="11"/>
      <c r="B25" s="78">
        <f t="shared" si="4"/>
        <v>7.655645625</v>
      </c>
      <c r="C25" s="67">
        <v>240</v>
      </c>
      <c r="D25" s="67">
        <v>234</v>
      </c>
      <c r="E25" s="79">
        <f t="shared" si="5"/>
        <v>2173.0450500000002</v>
      </c>
      <c r="F25" s="79">
        <f t="shared" si="6"/>
        <v>3910.1400000000003</v>
      </c>
      <c r="G25" s="80">
        <v>43</v>
      </c>
      <c r="H25" s="81">
        <v>8.5459999999999994</v>
      </c>
      <c r="I25" s="82">
        <f t="shared" ref="I25:I32" si="9">+G25*H25</f>
        <v>367.47799999999995</v>
      </c>
      <c r="J25" s="83">
        <f t="shared" si="7"/>
        <v>49</v>
      </c>
      <c r="K25" s="84">
        <f t="shared" si="8"/>
        <v>443.66336437500001</v>
      </c>
      <c r="L25" s="14"/>
      <c r="M25" s="12"/>
      <c r="N25" s="12"/>
      <c r="O25" s="18"/>
      <c r="P25" s="18"/>
      <c r="Q25" s="12"/>
      <c r="R25" s="19"/>
      <c r="S25" s="20"/>
      <c r="T25" s="2"/>
      <c r="U25" s="14"/>
    </row>
    <row r="26" spans="1:21" ht="15.75" x14ac:dyDescent="0.25">
      <c r="A26" s="11"/>
      <c r="B26" s="78">
        <f t="shared" si="4"/>
        <v>2.9819087499999997</v>
      </c>
      <c r="C26" s="67">
        <v>150</v>
      </c>
      <c r="D26" s="67">
        <v>172</v>
      </c>
      <c r="E26" s="79">
        <f t="shared" si="5"/>
        <v>746.71368749999999</v>
      </c>
      <c r="F26" s="79">
        <f t="shared" si="6"/>
        <v>1369.12</v>
      </c>
      <c r="G26" s="80">
        <v>22</v>
      </c>
      <c r="H26" s="81">
        <v>4.8970000000000002</v>
      </c>
      <c r="I26" s="82">
        <f t="shared" si="9"/>
        <v>107.73400000000001</v>
      </c>
      <c r="J26" s="83">
        <f t="shared" si="7"/>
        <v>0</v>
      </c>
      <c r="K26" s="84">
        <f t="shared" si="8"/>
        <v>0</v>
      </c>
      <c r="L26" s="14"/>
      <c r="M26" s="12"/>
      <c r="N26" s="12"/>
      <c r="O26" s="18"/>
      <c r="P26" s="18"/>
      <c r="Q26" s="12"/>
      <c r="R26" s="19"/>
      <c r="S26" s="20"/>
      <c r="T26" s="2"/>
      <c r="U26" s="14"/>
    </row>
    <row r="27" spans="1:21" ht="15.75" x14ac:dyDescent="0.25">
      <c r="A27" s="11"/>
      <c r="B27" s="78">
        <f t="shared" si="4"/>
        <v>4.6285288749999989</v>
      </c>
      <c r="C27" s="67">
        <v>108</v>
      </c>
      <c r="D27" s="67">
        <v>90</v>
      </c>
      <c r="E27" s="79">
        <f t="shared" si="5"/>
        <v>589.83888150000007</v>
      </c>
      <c r="F27" s="79">
        <f t="shared" si="6"/>
        <v>908.1</v>
      </c>
      <c r="G27" s="80">
        <v>12</v>
      </c>
      <c r="H27" s="81">
        <v>5.2359999999999998</v>
      </c>
      <c r="I27" s="82">
        <f t="shared" si="9"/>
        <v>62.831999999999994</v>
      </c>
      <c r="J27" s="83">
        <f t="shared" si="7"/>
        <v>30</v>
      </c>
      <c r="K27" s="84">
        <f t="shared" si="8"/>
        <v>163.84413375000003</v>
      </c>
      <c r="L27" s="14"/>
      <c r="M27" s="12"/>
      <c r="N27" s="12"/>
      <c r="O27" s="18"/>
      <c r="P27" s="18"/>
      <c r="Q27" s="12"/>
      <c r="R27" s="19"/>
      <c r="S27" s="20"/>
      <c r="T27" s="2"/>
      <c r="U27" s="14"/>
    </row>
    <row r="28" spans="1:21" ht="15.75" x14ac:dyDescent="0.25">
      <c r="A28" s="11"/>
      <c r="B28" s="78">
        <f t="shared" si="4"/>
        <v>4.7123161249999992</v>
      </c>
      <c r="C28" s="67">
        <v>336</v>
      </c>
      <c r="D28" s="67">
        <v>345</v>
      </c>
      <c r="E28" s="79">
        <f t="shared" si="5"/>
        <v>2334.4217820000003</v>
      </c>
      <c r="F28" s="79">
        <f t="shared" si="6"/>
        <v>4022.7000000000003</v>
      </c>
      <c r="G28" s="80">
        <v>112</v>
      </c>
      <c r="H28" s="81">
        <v>6.5650000000000004</v>
      </c>
      <c r="I28" s="82">
        <f t="shared" si="9"/>
        <v>735.28000000000009</v>
      </c>
      <c r="J28" s="83">
        <f t="shared" si="7"/>
        <v>103</v>
      </c>
      <c r="K28" s="84">
        <f t="shared" si="8"/>
        <v>715.61143912500006</v>
      </c>
      <c r="L28" s="14"/>
      <c r="M28" s="12"/>
      <c r="N28" s="12"/>
      <c r="O28" s="18"/>
      <c r="P28" s="18"/>
      <c r="Q28" s="12"/>
      <c r="R28" s="19"/>
      <c r="S28" s="20"/>
      <c r="T28" s="2"/>
      <c r="U28" s="14"/>
    </row>
    <row r="29" spans="1:21" ht="15.75" x14ac:dyDescent="0.25">
      <c r="A29" s="11"/>
      <c r="B29" s="78">
        <f t="shared" si="4"/>
        <v>6.4524974999999998</v>
      </c>
      <c r="C29" s="67">
        <v>420</v>
      </c>
      <c r="D29" s="67">
        <v>475</v>
      </c>
      <c r="E29" s="79">
        <f t="shared" si="5"/>
        <v>3211.9510500000001</v>
      </c>
      <c r="F29" s="79">
        <f t="shared" si="6"/>
        <v>6697.5</v>
      </c>
      <c r="G29" s="80">
        <v>108</v>
      </c>
      <c r="H29" s="81">
        <v>7.2130000000000001</v>
      </c>
      <c r="I29" s="82">
        <f t="shared" si="9"/>
        <v>779.00400000000002</v>
      </c>
      <c r="J29" s="83">
        <f t="shared" si="7"/>
        <v>53</v>
      </c>
      <c r="K29" s="84">
        <f t="shared" si="8"/>
        <v>405.3176325</v>
      </c>
      <c r="L29" s="14"/>
      <c r="M29" s="12"/>
      <c r="N29" s="12"/>
      <c r="O29" s="18"/>
      <c r="P29" s="18"/>
      <c r="Q29" s="12"/>
      <c r="R29" s="19"/>
      <c r="S29" s="20"/>
      <c r="T29" s="2"/>
      <c r="U29" s="14"/>
    </row>
    <row r="30" spans="1:21" ht="15.75" x14ac:dyDescent="0.25">
      <c r="A30" s="11"/>
      <c r="B30" s="78">
        <f t="shared" si="4"/>
        <v>3.3457435000000011</v>
      </c>
      <c r="C30" s="67">
        <v>180</v>
      </c>
      <c r="D30" s="67">
        <v>180</v>
      </c>
      <c r="E30" s="79">
        <f t="shared" si="5"/>
        <v>981.76616999999987</v>
      </c>
      <c r="F30" s="79">
        <f t="shared" si="6"/>
        <v>1584.0000000000002</v>
      </c>
      <c r="G30" s="80">
        <v>12</v>
      </c>
      <c r="H30" s="81">
        <v>5.2290000000000001</v>
      </c>
      <c r="I30" s="82">
        <f t="shared" si="9"/>
        <v>62.748000000000005</v>
      </c>
      <c r="J30" s="83">
        <f t="shared" si="7"/>
        <v>12</v>
      </c>
      <c r="K30" s="84">
        <f t="shared" si="8"/>
        <v>65.451077999999995</v>
      </c>
      <c r="L30" s="14"/>
      <c r="M30" s="12"/>
      <c r="N30" s="12"/>
      <c r="O30" s="18"/>
      <c r="P30" s="18"/>
      <c r="Q30" s="12"/>
      <c r="R30" s="19"/>
      <c r="S30" s="20"/>
      <c r="T30" s="2"/>
      <c r="U30" s="14"/>
    </row>
    <row r="31" spans="1:21" ht="15.75" x14ac:dyDescent="0.25">
      <c r="A31" s="11"/>
      <c r="B31" s="78">
        <f t="shared" si="4"/>
        <v>4.2997121249999992</v>
      </c>
      <c r="C31" s="67">
        <v>120</v>
      </c>
      <c r="D31" s="67">
        <v>131</v>
      </c>
      <c r="E31" s="79">
        <f t="shared" si="5"/>
        <v>916.83454500000005</v>
      </c>
      <c r="F31" s="79">
        <f t="shared" si="6"/>
        <v>1564.1399999999999</v>
      </c>
      <c r="G31" s="80">
        <v>26</v>
      </c>
      <c r="H31" s="81">
        <v>7.45</v>
      </c>
      <c r="I31" s="82">
        <f t="shared" si="9"/>
        <v>193.70000000000002</v>
      </c>
      <c r="J31" s="83">
        <f t="shared" si="7"/>
        <v>15</v>
      </c>
      <c r="K31" s="84">
        <f t="shared" si="8"/>
        <v>114.60431812500001</v>
      </c>
      <c r="L31" s="14"/>
      <c r="M31" s="12"/>
      <c r="N31" s="12"/>
      <c r="O31" s="18"/>
      <c r="P31" s="18"/>
      <c r="Q31" s="12"/>
      <c r="R31" s="19"/>
      <c r="S31" s="20"/>
      <c r="T31" s="2"/>
      <c r="U31" s="14"/>
    </row>
    <row r="32" spans="1:21" ht="16.5" thickBot="1" x14ac:dyDescent="0.25">
      <c r="A32" s="3"/>
      <c r="B32" s="85">
        <f t="shared" si="4"/>
        <v>4.9856513750000007</v>
      </c>
      <c r="C32" s="69">
        <v>96</v>
      </c>
      <c r="D32" s="69">
        <v>102</v>
      </c>
      <c r="E32" s="86">
        <f t="shared" si="5"/>
        <v>565.85746800000004</v>
      </c>
      <c r="F32" s="86">
        <f t="shared" si="6"/>
        <v>1109.76</v>
      </c>
      <c r="G32" s="87">
        <v>14</v>
      </c>
      <c r="H32" s="88">
        <v>6.8760000000000003</v>
      </c>
      <c r="I32" s="89">
        <f t="shared" si="9"/>
        <v>96.26400000000001</v>
      </c>
      <c r="J32" s="90">
        <f t="shared" si="7"/>
        <v>8</v>
      </c>
      <c r="K32" s="91">
        <f t="shared" si="8"/>
        <v>47.154789000000001</v>
      </c>
      <c r="L32" s="6"/>
      <c r="M32" s="5"/>
      <c r="N32" s="5"/>
      <c r="O32" s="4"/>
      <c r="P32" s="4"/>
      <c r="Q32" s="4"/>
      <c r="R32" s="3"/>
      <c r="S32" s="3"/>
      <c r="T32" s="3"/>
      <c r="U32" s="3"/>
    </row>
    <row r="33" spans="1:21" ht="16.5" thickBot="1" x14ac:dyDescent="0.3">
      <c r="A33" s="3"/>
      <c r="B33" s="14"/>
      <c r="C33" s="21"/>
      <c r="D33" s="21"/>
      <c r="E33" s="22"/>
      <c r="F33" s="22"/>
      <c r="G33" s="21"/>
      <c r="H33" s="23"/>
      <c r="I33" s="24"/>
      <c r="J33" s="1"/>
      <c r="K33" s="25"/>
      <c r="L33" s="6"/>
      <c r="M33" s="5"/>
      <c r="N33" s="5"/>
      <c r="O33" s="4"/>
      <c r="P33" s="4"/>
      <c r="Q33" s="4"/>
      <c r="R33" s="3"/>
      <c r="S33" s="3"/>
      <c r="T33" s="3"/>
      <c r="U33" s="3"/>
    </row>
    <row r="34" spans="1:21" ht="30" customHeight="1" thickBot="1" x14ac:dyDescent="0.25">
      <c r="C34" s="40" t="s">
        <v>37</v>
      </c>
      <c r="D34" s="41"/>
      <c r="E34" s="41"/>
      <c r="F34" s="41"/>
      <c r="G34" s="41"/>
      <c r="H34" s="41"/>
      <c r="I34" s="42"/>
      <c r="J34" s="42"/>
      <c r="K34" s="43"/>
      <c r="M34" s="7"/>
      <c r="N34" s="7"/>
      <c r="O34" s="7"/>
      <c r="P34" s="7"/>
      <c r="Q34" s="7"/>
    </row>
    <row r="35" spans="1:21" ht="18" customHeight="1" x14ac:dyDescent="0.25">
      <c r="C35" s="44" t="s">
        <v>22</v>
      </c>
      <c r="D35" s="44" t="s">
        <v>22</v>
      </c>
      <c r="E35" s="45" t="s">
        <v>23</v>
      </c>
      <c r="F35" s="44" t="s">
        <v>23</v>
      </c>
      <c r="G35" s="44" t="s">
        <v>13</v>
      </c>
      <c r="H35" s="46" t="s">
        <v>13</v>
      </c>
      <c r="I35" s="46" t="s">
        <v>13</v>
      </c>
      <c r="J35" s="44" t="s">
        <v>26</v>
      </c>
      <c r="K35" s="44" t="s">
        <v>26</v>
      </c>
      <c r="R35" s="2"/>
    </row>
    <row r="36" spans="1:21" ht="18" customHeight="1" thickBot="1" x14ac:dyDescent="0.3">
      <c r="C36" s="47" t="s">
        <v>28</v>
      </c>
      <c r="D36" s="44" t="s">
        <v>29</v>
      </c>
      <c r="E36" s="48" t="s">
        <v>30</v>
      </c>
      <c r="F36" s="47" t="s">
        <v>31</v>
      </c>
      <c r="G36" s="47" t="s">
        <v>38</v>
      </c>
      <c r="H36" s="49" t="s">
        <v>19</v>
      </c>
      <c r="I36" s="49" t="s">
        <v>20</v>
      </c>
      <c r="J36" s="47" t="s">
        <v>34</v>
      </c>
      <c r="K36" s="47" t="s">
        <v>36</v>
      </c>
      <c r="R36" s="2"/>
    </row>
    <row r="37" spans="1:21" ht="24" customHeight="1" thickBot="1" x14ac:dyDescent="0.25">
      <c r="C37" s="50">
        <f>SUM(C24:C32)</f>
        <v>1740</v>
      </c>
      <c r="D37" s="51">
        <f>SUM(D24:D32)</f>
        <v>1813</v>
      </c>
      <c r="E37" s="52">
        <f>SUM(E24:E32)</f>
        <v>12280.128646500001</v>
      </c>
      <c r="F37" s="53">
        <f>SUM(F24:F32)</f>
        <v>22313.739999999998</v>
      </c>
      <c r="G37" s="53">
        <f>+F37-E37</f>
        <v>10033.611353499997</v>
      </c>
      <c r="H37" s="54">
        <f>SUM((F37-E37)/E37)</f>
        <v>0.81706076885112344</v>
      </c>
      <c r="I37" s="54">
        <f>SUM(F37-E37)/F37</f>
        <v>0.44966067335641619</v>
      </c>
      <c r="J37" s="55">
        <f>SUM(I24:I32)</f>
        <v>2542.6039999999998</v>
      </c>
      <c r="K37" s="56">
        <f>SUM(K24:K32)</f>
        <v>2149.7923136250001</v>
      </c>
      <c r="R37" s="8"/>
    </row>
    <row r="38" spans="1:21" ht="17.25" customHeight="1" thickBot="1" x14ac:dyDescent="0.25">
      <c r="C38" s="39"/>
      <c r="D38" s="39"/>
      <c r="E38" s="39"/>
      <c r="F38" s="39"/>
      <c r="G38" s="39"/>
      <c r="H38" s="39"/>
      <c r="I38" s="39"/>
      <c r="J38" s="39"/>
      <c r="K38" s="39"/>
    </row>
    <row r="39" spans="1:21" ht="30" customHeight="1" thickBot="1" x14ac:dyDescent="0.25">
      <c r="C39" s="40" t="s">
        <v>39</v>
      </c>
      <c r="D39" s="41"/>
      <c r="E39" s="41"/>
      <c r="F39" s="41"/>
      <c r="G39" s="41"/>
      <c r="H39" s="41"/>
      <c r="I39" s="42"/>
      <c r="J39" s="42"/>
      <c r="K39" s="43"/>
    </row>
    <row r="40" spans="1:21" ht="18" customHeight="1" x14ac:dyDescent="0.2">
      <c r="C40" s="44" t="s">
        <v>22</v>
      </c>
      <c r="D40" s="44" t="s">
        <v>22</v>
      </c>
      <c r="E40" s="45" t="s">
        <v>23</v>
      </c>
      <c r="F40" s="44" t="s">
        <v>23</v>
      </c>
      <c r="G40" s="44" t="s">
        <v>13</v>
      </c>
      <c r="H40" s="46" t="s">
        <v>13</v>
      </c>
      <c r="I40" s="46" t="s">
        <v>13</v>
      </c>
      <c r="J40" s="44" t="s">
        <v>26</v>
      </c>
      <c r="K40" s="44" t="s">
        <v>26</v>
      </c>
    </row>
    <row r="41" spans="1:21" ht="18" customHeight="1" thickBot="1" x14ac:dyDescent="0.25">
      <c r="C41" s="47" t="s">
        <v>28</v>
      </c>
      <c r="D41" s="44" t="s">
        <v>29</v>
      </c>
      <c r="E41" s="48" t="s">
        <v>30</v>
      </c>
      <c r="F41" s="47" t="s">
        <v>31</v>
      </c>
      <c r="G41" s="47" t="s">
        <v>38</v>
      </c>
      <c r="H41" s="49" t="s">
        <v>19</v>
      </c>
      <c r="I41" s="49" t="s">
        <v>20</v>
      </c>
      <c r="J41" s="47" t="s">
        <v>34</v>
      </c>
      <c r="K41" s="47" t="s">
        <v>36</v>
      </c>
    </row>
    <row r="42" spans="1:21" ht="24" customHeight="1" thickBot="1" x14ac:dyDescent="0.25">
      <c r="C42" s="50">
        <f>+C37</f>
        <v>1740</v>
      </c>
      <c r="D42" s="51">
        <f>+D37</f>
        <v>1813</v>
      </c>
      <c r="E42" s="52">
        <f>+E37/1.21</f>
        <v>10148.866650000002</v>
      </c>
      <c r="F42" s="53">
        <f>+F37/1.21</f>
        <v>18441.107438016526</v>
      </c>
      <c r="G42" s="53">
        <f>+F42-E42</f>
        <v>8292.2407880165247</v>
      </c>
      <c r="H42" s="54">
        <f>SUM((F42-E42)/E42)</f>
        <v>0.81706076885112322</v>
      </c>
      <c r="I42" s="54">
        <f>SUM(F42-E42)/F42</f>
        <v>0.44966067335641607</v>
      </c>
      <c r="J42" s="55">
        <f>+J37/1.21</f>
        <v>2101.3256198347108</v>
      </c>
      <c r="K42" s="56">
        <f>+K37/1.21</f>
        <v>1776.6878625000002</v>
      </c>
    </row>
  </sheetData>
  <pageMargins left="0.75" right="0.75" top="1" bottom="1" header="0" footer="0"/>
  <pageSetup paperSize="9" scale="5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2021-08-21T10:58:26Z</cp:lastPrinted>
  <dcterms:created xsi:type="dcterms:W3CDTF">2002-07-27T16:52:59Z</dcterms:created>
  <dcterms:modified xsi:type="dcterms:W3CDTF">2021-08-21T17:50:10Z</dcterms:modified>
</cp:coreProperties>
</file>