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E4B7B4E6-8A0F-498A-A8DB-D80C2E02C7CB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R8" i="1" l="1"/>
  <c r="F9" i="1"/>
  <c r="G9" i="1"/>
  <c r="H9" i="1"/>
  <c r="I9" i="1"/>
  <c r="I10" i="1" s="1"/>
  <c r="J9" i="1"/>
  <c r="K9" i="1"/>
  <c r="K10" i="1" s="1"/>
  <c r="L9" i="1"/>
  <c r="L10" i="1" s="1"/>
  <c r="M9" i="1"/>
  <c r="M10" i="1" s="1"/>
  <c r="N9" i="1"/>
  <c r="O9" i="1"/>
  <c r="O10" i="1" s="1"/>
  <c r="P9" i="1"/>
  <c r="P10" i="1" s="1"/>
  <c r="Q9" i="1"/>
  <c r="Q10" i="1" s="1"/>
  <c r="F10" i="1"/>
  <c r="F26" i="1" s="1"/>
  <c r="G10" i="1"/>
  <c r="H10" i="1"/>
  <c r="H20" i="1" s="1"/>
  <c r="J10" i="1"/>
  <c r="J26" i="1" s="1"/>
  <c r="N10" i="1"/>
  <c r="N22" i="1" s="1"/>
  <c r="R11" i="1"/>
  <c r="G12" i="1"/>
  <c r="G22" i="1" s="1"/>
  <c r="H12" i="1"/>
  <c r="J12" i="1"/>
  <c r="J22" i="1" s="1"/>
  <c r="K12" i="1"/>
  <c r="L12" i="1"/>
  <c r="L22" i="1" s="1"/>
  <c r="N12" i="1"/>
  <c r="O12" i="1"/>
  <c r="Q12" i="1"/>
  <c r="Q20" i="1" s="1"/>
  <c r="R12" i="1"/>
  <c r="R13" i="1"/>
  <c r="F14" i="1"/>
  <c r="F22" i="1" s="1"/>
  <c r="I14" i="1"/>
  <c r="I21" i="1" s="1"/>
  <c r="M14" i="1"/>
  <c r="M20" i="1" s="1"/>
  <c r="P14" i="1"/>
  <c r="R15" i="1"/>
  <c r="R16" i="1"/>
  <c r="R17" i="1"/>
  <c r="F18" i="1"/>
  <c r="G18" i="1"/>
  <c r="J18" i="1"/>
  <c r="F20" i="1"/>
  <c r="J20" i="1"/>
  <c r="F21" i="1"/>
  <c r="F23" i="1"/>
  <c r="F24" i="1"/>
  <c r="J24" i="1"/>
  <c r="F25" i="1"/>
  <c r="L18" i="1" l="1"/>
  <c r="L26" i="1"/>
  <c r="P20" i="1"/>
  <c r="P18" i="1"/>
  <c r="P21" i="1"/>
  <c r="P25" i="1"/>
  <c r="P26" i="1"/>
  <c r="P22" i="1"/>
  <c r="O22" i="1"/>
  <c r="O20" i="1"/>
  <c r="O24" i="1"/>
  <c r="O18" i="1"/>
  <c r="K26" i="1"/>
  <c r="K18" i="1"/>
  <c r="K20" i="1"/>
  <c r="K24" i="1"/>
  <c r="G24" i="1"/>
  <c r="G20" i="1"/>
  <c r="N18" i="1"/>
  <c r="H18" i="1"/>
  <c r="K22" i="1"/>
  <c r="R10" i="1"/>
  <c r="R9" i="1"/>
  <c r="N20" i="1"/>
  <c r="L20" i="1"/>
  <c r="H26" i="1"/>
  <c r="N24" i="1"/>
  <c r="H22" i="1"/>
  <c r="R22" i="1" s="1"/>
  <c r="Q22" i="1"/>
  <c r="Q18" i="1"/>
  <c r="Q26" i="1"/>
  <c r="M22" i="1"/>
  <c r="M23" i="1"/>
  <c r="M26" i="1"/>
  <c r="M18" i="1"/>
  <c r="I22" i="1"/>
  <c r="I18" i="1"/>
  <c r="I23" i="1"/>
  <c r="I26" i="1"/>
  <c r="O26" i="1"/>
  <c r="G26" i="1"/>
  <c r="M25" i="1"/>
  <c r="Q24" i="1"/>
  <c r="M24" i="1"/>
  <c r="I24" i="1"/>
  <c r="M21" i="1"/>
  <c r="R21" i="1" s="1"/>
  <c r="I20" i="1"/>
  <c r="R20" i="1" s="1"/>
  <c r="R14" i="1"/>
  <c r="N26" i="1"/>
  <c r="I25" i="1"/>
  <c r="R25" i="1" s="1"/>
  <c r="P24" i="1"/>
  <c r="L24" i="1"/>
  <c r="H24" i="1"/>
  <c r="P23" i="1"/>
  <c r="R26" i="1" l="1"/>
  <c r="R18" i="1"/>
  <c r="R24" i="1"/>
  <c r="R23" i="1"/>
</calcChain>
</file>

<file path=xl/sharedStrings.xml><?xml version="1.0" encoding="utf-8"?>
<sst xmlns="http://schemas.openxmlformats.org/spreadsheetml/2006/main" count="59" uniqueCount="59">
  <si>
    <t xml:space="preserve">TABLA DE RENTABILIDAD ANUAL DE UN PRODUCTO ( SIN IMPUESTOS E INCLUYENDO ATIPICOS CON EL PROVEEDOR ) </t>
  </si>
  <si>
    <t>PROVEEDOR :</t>
  </si>
  <si>
    <t>( PONER PROVEEDOR )</t>
  </si>
  <si>
    <t>AÑO :</t>
  </si>
  <si>
    <t>( PONER AÑO )</t>
  </si>
  <si>
    <t xml:space="preserve">     PRODUCTO :</t>
  </si>
  <si>
    <t>(Nombre del Producto)</t>
  </si>
  <si>
    <t xml:space="preserve">RATIOS SIN ( INCLUIR IMPUESTOS )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</si>
  <si>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</si>
  <si>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</si>
  <si>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</si>
  <si>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</si>
  <si>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</si>
  <si>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</si>
  <si>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</si>
  <si>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</si>
  <si>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SEPTBRE</t>
  </si>
  <si>
    <t>OCTUBRE</t>
  </si>
  <si>
    <t>NOVBRE</t>
  </si>
  <si>
    <t>DICIEMBRE</t>
  </si>
  <si>
    <t>IMPUESTO VALOR AÑADIDO (IVA)</t>
  </si>
  <si>
    <t xml:space="preserve">        RATIO ANUAL</t>
  </si>
  <si>
    <t>ATIPICOS TOTALES  :</t>
  </si>
  <si>
    <t>PRECIO DE COMPRA</t>
  </si>
  <si>
    <t xml:space="preserve">PRECIO PROMEDIO DE COMPRA ANUAL </t>
  </si>
  <si>
    <t>PRECIO DE COMPRA ( SIN IVA )</t>
  </si>
  <si>
    <t>PRECIO PROMEDIO DE COMPRA ANUAL SIN IVA</t>
  </si>
  <si>
    <t>PRECIO DE COMPRA ( SIN IVA ) INCLUIDOS ATIPICOS</t>
  </si>
  <si>
    <t>PRECIO PROMEDIO DE COMPRA ANUAL SIN IVA INCL.ATIPICOS</t>
  </si>
  <si>
    <t xml:space="preserve">PRECIO VENTA PUBLICO </t>
  </si>
  <si>
    <t>PRECIO PROMEDIO DE VENTA ANUAL</t>
  </si>
  <si>
    <t>PRECIO VENTA PUBLICO ( SIN IVA )</t>
  </si>
  <si>
    <t xml:space="preserve">PRECIO PROMEDIO DE VENTA ANUAL SIN IVA </t>
  </si>
  <si>
    <t>PRECIO VENTA PUBLICO (en oferta)</t>
  </si>
  <si>
    <t xml:space="preserve">PRECIO PROMEDIO DE VENTA ANUAL EN OFERTA </t>
  </si>
  <si>
    <t>PRECIO VENTA PUBLICO (en oferta) SIN IVA</t>
  </si>
  <si>
    <t xml:space="preserve">PRECIO PROMEDIO DE VENTA ANUAL EN OFERTA SIN IVA </t>
  </si>
  <si>
    <t>VENTAS MES ( EN UNIDADES )</t>
  </si>
  <si>
    <t>UNIDADES VENDIDAS AÑO</t>
  </si>
  <si>
    <t>STOCKS A FINAL DE MES</t>
  </si>
  <si>
    <t>STOCK MEDIO ANUAL</t>
  </si>
  <si>
    <t>UNIDADES COMPRADAS MES</t>
  </si>
  <si>
    <t>UNIDADES COMPRADAS AÑO</t>
  </si>
  <si>
    <t>VALOR DE LA COMPRA ( SIN IVA ) INCLUIDOS ATIPICOS</t>
  </si>
  <si>
    <t>VALOR DE LAS COMPRAS ANUAL</t>
  </si>
  <si>
    <t>BENEFICIO BRUTO</t>
  </si>
  <si>
    <t>BENEFICIO BRUTO TOTAL ANUAL</t>
  </si>
  <si>
    <t>BENEFICIO BRUTO ( con precio de oferta )</t>
  </si>
  <si>
    <t>BENEFICIO BRUTO SOLO DE LOS PERIODOS DE OFERTA</t>
  </si>
  <si>
    <t>MARGEN SOBRE VENTAS</t>
  </si>
  <si>
    <t>MARGEN SOBRE VENTAS PROMEDIO ANUAL</t>
  </si>
  <si>
    <t>MARGEN SOBRE VENTAS ( con precio oferta )</t>
  </si>
  <si>
    <t>MARGEN SOBRE VENTAS PROMEDIO PERIODOS OFERTA</t>
  </si>
  <si>
    <t xml:space="preserve">MARGEN SOBRE COMPRA </t>
  </si>
  <si>
    <t>MARGEN SOBRE COMPRAS PROMEDIO ANUAL</t>
  </si>
  <si>
    <t>MARGEN SOBRE COMPRA ( con precio oferta )</t>
  </si>
  <si>
    <t>MARGEN SOBRE COMPRAS PROMEDIO PERIODOS OFERTA</t>
  </si>
  <si>
    <t>VALOR DEL STOCK</t>
  </si>
  <si>
    <t>VALOR DEL STOCK MEDIO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</si>
</sst>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0.000"/>
  </numFmts>
  <fonts count="18" x14ac:knownFonts="1">
    <font>
      <sz val="10"/>
      <name val="Arial"/>
    </font>
    <font>
      <sz val="10"/>
      <name val="Arial"/>
    </font>
    <font>
      <b/>
      <sz val="18"/>
      <name val="Arial"/>
      <family val="2"/>
    </font>
    <font>
      <b/>
      <sz val="18"/>
      <color indexed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color indexed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color indexed="10"/>
      <name val="Arial"/>
      <family val="2"/>
    </font>
    <font>
      <b/>
      <sz val="16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2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gray0625">
        <bgColor theme="4" tint="0.79998168889431442"/>
      </patternFill>
    </fill>
    <fill>
      <patternFill patternType="gray0625"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gray0625">
        <bgColor theme="9" tint="0.39997558519241921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0" xfId="0" applyFont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0" fillId="0" borderId="0" xfId="0" applyBorder="1"/>
    <xf numFmtId="0" fontId="0" fillId="0" borderId="4" xfId="0" applyBorder="1"/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7" fillId="2" borderId="6" xfId="0" applyFont="1" applyFill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0" fillId="2" borderId="4" xfId="0" applyFill="1" applyBorder="1"/>
    <xf numFmtId="0" fontId="2" fillId="3" borderId="6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4" xfId="0" applyFont="1" applyFill="1" applyBorder="1"/>
    <xf numFmtId="0" fontId="6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11" fillId="4" borderId="6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vertical="center"/>
    </xf>
    <xf numFmtId="9" fontId="7" fillId="5" borderId="18" xfId="0" applyNumberFormat="1" applyFont="1" applyFill="1" applyBorder="1" applyAlignment="1">
      <alignment vertical="center"/>
    </xf>
    <xf numFmtId="0" fontId="8" fillId="5" borderId="19" xfId="0" applyFont="1" applyFill="1" applyBorder="1" applyAlignment="1">
      <alignment vertical="center"/>
    </xf>
    <xf numFmtId="0" fontId="8" fillId="5" borderId="20" xfId="0" applyFont="1" applyFill="1" applyBorder="1" applyAlignment="1">
      <alignment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vertical="center"/>
    </xf>
    <xf numFmtId="0" fontId="6" fillId="5" borderId="23" xfId="0" applyFont="1" applyFill="1" applyBorder="1" applyAlignment="1">
      <alignment vertical="center"/>
    </xf>
    <xf numFmtId="0" fontId="6" fillId="5" borderId="26" xfId="0" applyFont="1" applyFill="1" applyBorder="1" applyAlignment="1">
      <alignment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vertical="center"/>
    </xf>
    <xf numFmtId="0" fontId="9" fillId="5" borderId="15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0" fontId="6" fillId="5" borderId="7" xfId="0" applyFont="1" applyFill="1" applyBorder="1" applyAlignment="1">
      <alignment vertical="center"/>
    </xf>
    <xf numFmtId="0" fontId="7" fillId="5" borderId="1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Continuous" vertical="center"/>
    </xf>
    <xf numFmtId="0" fontId="5" fillId="6" borderId="1" xfId="0" applyFont="1" applyFill="1" applyBorder="1" applyAlignment="1">
      <alignment horizontal="centerContinuous" vertical="center"/>
    </xf>
    <xf numFmtId="0" fontId="11" fillId="6" borderId="4" xfId="0" applyFont="1" applyFill="1" applyBorder="1" applyAlignment="1">
      <alignment horizontal="centerContinuous" vertical="center"/>
    </xf>
    <xf numFmtId="9" fontId="13" fillId="6" borderId="21" xfId="0" applyNumberFormat="1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Continuous" vertical="center"/>
    </xf>
    <xf numFmtId="0" fontId="11" fillId="6" borderId="1" xfId="0" applyFont="1" applyFill="1" applyBorder="1" applyAlignment="1">
      <alignment horizontal="centerContinuous" vertical="center"/>
    </xf>
    <xf numFmtId="0" fontId="6" fillId="3" borderId="22" xfId="0" applyFont="1" applyFill="1" applyBorder="1" applyAlignment="1">
      <alignment vertical="center"/>
    </xf>
    <xf numFmtId="9" fontId="7" fillId="3" borderId="23" xfId="0" applyNumberFormat="1" applyFont="1" applyFill="1" applyBorder="1" applyAlignment="1">
      <alignment vertical="center"/>
    </xf>
    <xf numFmtId="0" fontId="8" fillId="3" borderId="24" xfId="0" applyFont="1" applyFill="1" applyBorder="1" applyAlignment="1">
      <alignment vertical="center"/>
    </xf>
    <xf numFmtId="191" fontId="8" fillId="3" borderId="26" xfId="0" applyNumberFormat="1" applyFont="1" applyFill="1" applyBorder="1" applyAlignment="1">
      <alignment vertical="center"/>
    </xf>
    <xf numFmtId="191" fontId="6" fillId="3" borderId="13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vertical="center"/>
    </xf>
    <xf numFmtId="191" fontId="6" fillId="3" borderId="14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vertical="center"/>
    </xf>
    <xf numFmtId="0" fontId="6" fillId="3" borderId="26" xfId="0" applyFont="1" applyFill="1" applyBorder="1" applyAlignment="1">
      <alignment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vertical="center"/>
    </xf>
    <xf numFmtId="2" fontId="9" fillId="3" borderId="14" xfId="0" applyNumberFormat="1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center"/>
    </xf>
    <xf numFmtId="0" fontId="11" fillId="7" borderId="20" xfId="0" applyFont="1" applyFill="1" applyBorder="1" applyAlignment="1">
      <alignment vertical="center"/>
    </xf>
    <xf numFmtId="2" fontId="11" fillId="7" borderId="35" xfId="0" applyNumberFormat="1" applyFont="1" applyFill="1" applyBorder="1" applyAlignment="1">
      <alignment horizontal="center" vertical="center"/>
    </xf>
    <xf numFmtId="2" fontId="11" fillId="7" borderId="36" xfId="0" applyNumberFormat="1" applyFont="1" applyFill="1" applyBorder="1" applyAlignment="1">
      <alignment horizontal="center" vertical="center"/>
    </xf>
    <xf numFmtId="2" fontId="11" fillId="7" borderId="37" xfId="0" applyNumberFormat="1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vertical="center"/>
    </xf>
    <xf numFmtId="0" fontId="12" fillId="7" borderId="0" xfId="0" applyFont="1" applyFill="1" applyBorder="1" applyAlignment="1">
      <alignment vertical="center"/>
    </xf>
    <xf numFmtId="0" fontId="11" fillId="7" borderId="7" xfId="0" applyFont="1" applyFill="1" applyBorder="1" applyAlignment="1">
      <alignment vertical="center"/>
    </xf>
    <xf numFmtId="2" fontId="11" fillId="7" borderId="38" xfId="0" applyNumberFormat="1" applyFont="1" applyFill="1" applyBorder="1" applyAlignment="1">
      <alignment horizontal="center" vertical="center"/>
    </xf>
    <xf numFmtId="2" fontId="11" fillId="7" borderId="9" xfId="0" applyNumberFormat="1" applyFont="1" applyFill="1" applyBorder="1" applyAlignment="1">
      <alignment horizontal="center" vertical="center"/>
    </xf>
    <xf numFmtId="2" fontId="11" fillId="7" borderId="10" xfId="0" applyNumberFormat="1" applyFont="1" applyFill="1" applyBorder="1" applyAlignment="1">
      <alignment horizontal="center" vertical="center"/>
    </xf>
    <xf numFmtId="0" fontId="11" fillId="7" borderId="22" xfId="0" applyFont="1" applyFill="1" applyBorder="1" applyAlignment="1">
      <alignment vertical="center"/>
    </xf>
    <xf numFmtId="0" fontId="11" fillId="7" borderId="23" xfId="0" applyFont="1" applyFill="1" applyBorder="1" applyAlignment="1">
      <alignment vertical="center"/>
    </xf>
    <xf numFmtId="0" fontId="11" fillId="7" borderId="26" xfId="0" applyFont="1" applyFill="1" applyBorder="1" applyAlignment="1">
      <alignment vertical="center"/>
    </xf>
    <xf numFmtId="10" fontId="11" fillId="7" borderId="34" xfId="1" applyNumberFormat="1" applyFont="1" applyFill="1" applyBorder="1" applyAlignment="1">
      <alignment horizontal="center" vertical="center"/>
    </xf>
    <xf numFmtId="10" fontId="11" fillId="7" borderId="14" xfId="1" applyNumberFormat="1" applyFont="1" applyFill="1" applyBorder="1" applyAlignment="1">
      <alignment horizontal="center" vertical="center"/>
    </xf>
    <xf numFmtId="10" fontId="11" fillId="7" borderId="15" xfId="1" applyNumberFormat="1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vertical="center"/>
    </xf>
    <xf numFmtId="0" fontId="11" fillId="7" borderId="14" xfId="0" applyFont="1" applyFill="1" applyBorder="1" applyAlignment="1">
      <alignment horizontal="center" vertical="center"/>
    </xf>
    <xf numFmtId="0" fontId="11" fillId="7" borderId="15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vertical="center"/>
    </xf>
    <xf numFmtId="0" fontId="12" fillId="7" borderId="23" xfId="0" applyFont="1" applyFill="1" applyBorder="1" applyAlignment="1">
      <alignment vertical="center"/>
    </xf>
    <xf numFmtId="0" fontId="12" fillId="7" borderId="26" xfId="0" applyFont="1" applyFill="1" applyBorder="1" applyAlignment="1">
      <alignment vertical="center"/>
    </xf>
    <xf numFmtId="0" fontId="11" fillId="7" borderId="28" xfId="0" applyFont="1" applyFill="1" applyBorder="1" applyAlignment="1">
      <alignment vertical="center"/>
    </xf>
    <xf numFmtId="0" fontId="11" fillId="7" borderId="29" xfId="0" applyFont="1" applyFill="1" applyBorder="1" applyAlignment="1">
      <alignment vertical="center"/>
    </xf>
    <xf numFmtId="0" fontId="11" fillId="7" borderId="30" xfId="0" applyFont="1" applyFill="1" applyBorder="1" applyAlignment="1">
      <alignment vertical="center"/>
    </xf>
    <xf numFmtId="2" fontId="11" fillId="7" borderId="28" xfId="0" applyNumberFormat="1" applyFont="1" applyFill="1" applyBorder="1" applyAlignment="1">
      <alignment horizontal="center" vertical="center"/>
    </xf>
    <xf numFmtId="2" fontId="11" fillId="7" borderId="39" xfId="0" applyNumberFormat="1" applyFont="1" applyFill="1" applyBorder="1" applyAlignment="1">
      <alignment horizontal="center" vertical="center"/>
    </xf>
    <xf numFmtId="2" fontId="11" fillId="7" borderId="40" xfId="0" applyNumberFormat="1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/>
    </xf>
    <xf numFmtId="0" fontId="0" fillId="8" borderId="3" xfId="0" applyFill="1" applyBorder="1"/>
    <xf numFmtId="0" fontId="2" fillId="8" borderId="11" xfId="0" applyFont="1" applyFill="1" applyBorder="1" applyAlignment="1">
      <alignment vertical="center"/>
    </xf>
    <xf numFmtId="0" fontId="2" fillId="8" borderId="7" xfId="0" applyFont="1" applyFill="1" applyBorder="1" applyAlignment="1">
      <alignment vertical="center"/>
    </xf>
    <xf numFmtId="0" fontId="5" fillId="8" borderId="16" xfId="0" applyFont="1" applyFill="1" applyBorder="1" applyAlignment="1">
      <alignment vertical="center"/>
    </xf>
    <xf numFmtId="0" fontId="0" fillId="8" borderId="12" xfId="0" applyFill="1" applyBorder="1" applyAlignment="1">
      <alignment vertical="center"/>
    </xf>
    <xf numFmtId="191" fontId="2" fillId="9" borderId="21" xfId="0" applyNumberFormat="1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vertical="center"/>
    </xf>
    <xf numFmtId="191" fontId="2" fillId="9" borderId="25" xfId="0" applyNumberFormat="1" applyFont="1" applyFill="1" applyBorder="1" applyAlignment="1">
      <alignment horizontal="center" vertical="center"/>
    </xf>
    <xf numFmtId="0" fontId="15" fillId="9" borderId="25" xfId="0" applyFont="1" applyFill="1" applyBorder="1" applyAlignment="1">
      <alignment vertical="center"/>
    </xf>
    <xf numFmtId="191" fontId="2" fillId="9" borderId="5" xfId="0" applyNumberFormat="1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vertical="center"/>
    </xf>
    <xf numFmtId="1" fontId="2" fillId="9" borderId="25" xfId="0" applyNumberFormat="1" applyFont="1" applyFill="1" applyBorder="1" applyAlignment="1">
      <alignment horizontal="center" vertical="center"/>
    </xf>
    <xf numFmtId="1" fontId="2" fillId="9" borderId="5" xfId="0" applyNumberFormat="1" applyFont="1" applyFill="1" applyBorder="1" applyAlignment="1">
      <alignment horizontal="center" vertical="center"/>
    </xf>
    <xf numFmtId="0" fontId="6" fillId="9" borderId="25" xfId="0" applyFont="1" applyFill="1" applyBorder="1" applyAlignment="1">
      <alignment horizontal="center" vertical="center"/>
    </xf>
    <xf numFmtId="0" fontId="16" fillId="9" borderId="25" xfId="0" applyFont="1" applyFill="1" applyBorder="1" applyAlignment="1">
      <alignment vertical="center"/>
    </xf>
    <xf numFmtId="1" fontId="2" fillId="10" borderId="5" xfId="0" applyNumberFormat="1" applyFont="1" applyFill="1" applyBorder="1" applyAlignment="1">
      <alignment horizontal="center" vertical="center"/>
    </xf>
    <xf numFmtId="10" fontId="2" fillId="10" borderId="5" xfId="1" applyNumberFormat="1" applyFont="1" applyFill="1" applyBorder="1" applyAlignment="1">
      <alignment horizontal="center" vertical="center"/>
    </xf>
    <xf numFmtId="2" fontId="2" fillId="10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tabSelected="1" workbookViewId="0"/>
  </sheetViews>
  <sheetFormatPr baseColWidth="10" defaultRowHeight="12.75" x14ac:dyDescent="0.2"/>
  <cols>
    <col min="1" max="1" width="14.140625" customWidth="1"/>
    <col min="2" max="2" width="13" customWidth="1"/>
    <col min="3" max="3" width="12.28515625" customWidth="1"/>
    <col min="5" max="5" width="27.28515625" customWidth="1"/>
    <col min="6" max="18" width="14.7109375" customWidth="1"/>
    <col min="19" max="19" width="68.42578125" customWidth="1"/>
  </cols>
  <sheetData>
    <row r="1" spans="1:19" ht="42" customHeight="1" thickBot="1" x14ac:dyDescent="0.4">
      <c r="A1" s="27" t="s">
        <v>0</v>
      </c>
      <c r="B1" s="28"/>
      <c r="C1" s="28"/>
      <c r="D1" s="28"/>
      <c r="E1" s="28"/>
      <c r="F1" s="29"/>
      <c r="G1" s="29"/>
      <c r="H1" s="30"/>
      <c r="I1" s="28"/>
      <c r="J1" s="31"/>
      <c r="K1" s="29"/>
      <c r="L1" s="29"/>
      <c r="M1" s="29"/>
      <c r="N1" s="29"/>
      <c r="O1" s="31"/>
      <c r="P1" s="31"/>
      <c r="Q1" s="31"/>
      <c r="R1" s="31"/>
      <c r="S1" s="32"/>
    </row>
    <row r="2" spans="1:19" ht="42" customHeight="1" thickBot="1" x14ac:dyDescent="0.4">
      <c r="A2" s="4"/>
      <c r="B2" s="4"/>
      <c r="C2" s="4"/>
      <c r="D2" s="4"/>
      <c r="E2" s="4"/>
      <c r="F2" s="4"/>
      <c r="G2" s="4"/>
      <c r="H2" s="4"/>
      <c r="I2" s="5"/>
      <c r="J2" s="3"/>
      <c r="K2" s="3"/>
      <c r="L2" s="3"/>
      <c r="M2" s="3"/>
      <c r="N2" s="3"/>
      <c r="O2" s="3"/>
      <c r="P2" s="3"/>
      <c r="Q2" s="3"/>
      <c r="R2" s="3"/>
    </row>
    <row r="3" spans="1:19" ht="32.25" customHeight="1" thickBot="1" x14ac:dyDescent="0.4">
      <c r="A3" s="33" t="s">
        <v>1</v>
      </c>
      <c r="B3" s="34"/>
      <c r="C3" s="35" t="s">
        <v>2</v>
      </c>
      <c r="D3" s="36"/>
      <c r="E3" s="36"/>
      <c r="F3" s="36"/>
      <c r="G3" s="36"/>
      <c r="H3" s="37"/>
      <c r="I3" s="5"/>
      <c r="J3" s="38" t="s">
        <v>3</v>
      </c>
      <c r="K3" s="39" t="s">
        <v>4</v>
      </c>
      <c r="L3" s="40"/>
      <c r="M3" s="10"/>
      <c r="N3" s="11" t="s">
        <v>5</v>
      </c>
      <c r="O3" s="12"/>
      <c r="P3" s="9" t="s">
        <v>6</v>
      </c>
      <c r="Q3" s="2"/>
      <c r="R3" s="1"/>
      <c r="S3" s="8"/>
    </row>
    <row r="4" spans="1:19" ht="47.25" customHeight="1" thickBo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6"/>
      <c r="S4" s="7"/>
    </row>
    <row r="5" spans="1:19" ht="36.75" customHeight="1" thickBot="1" x14ac:dyDescent="0.3">
      <c r="A5" s="41" t="s">
        <v>7</v>
      </c>
      <c r="B5" s="42"/>
      <c r="C5" s="42"/>
      <c r="D5" s="42"/>
      <c r="E5" s="42"/>
      <c r="F5" s="43" t="s">
        <v>8</v>
      </c>
      <c r="G5" s="42" t="s">
        <v>9</v>
      </c>
      <c r="H5" s="43" t="s">
        <v>10</v>
      </c>
      <c r="I5" s="42" t="s">
        <v>11</v>
      </c>
      <c r="J5" s="43" t="s">
        <v>12</v>
      </c>
      <c r="K5" s="42" t="s">
        <v>13</v>
      </c>
      <c r="L5" s="43" t="s">
        <v>14</v>
      </c>
      <c r="M5" s="42" t="s">
        <v>15</v>
      </c>
      <c r="N5" s="43" t="s">
        <v>16</v>
      </c>
      <c r="O5" s="42" t="s">
        <v>17</v>
      </c>
      <c r="P5" s="43" t="s">
        <v>18</v>
      </c>
      <c r="Q5" s="44" t="s">
        <v>19</v>
      </c>
      <c r="R5" s="114"/>
      <c r="S5" s="115"/>
    </row>
    <row r="6" spans="1:19" ht="36.75" customHeight="1" thickBot="1" x14ac:dyDescent="0.25">
      <c r="A6" s="62" t="s">
        <v>20</v>
      </c>
      <c r="B6" s="63"/>
      <c r="C6" s="64"/>
      <c r="D6" s="65">
        <v>0.21</v>
      </c>
      <c r="E6" s="13"/>
      <c r="F6" s="14"/>
      <c r="G6" s="15"/>
      <c r="H6" s="15"/>
      <c r="I6" s="15"/>
      <c r="J6" s="15"/>
      <c r="K6" s="15"/>
      <c r="L6" s="15"/>
      <c r="M6" s="15"/>
      <c r="N6" s="15"/>
      <c r="O6" s="15"/>
      <c r="P6" s="15"/>
      <c r="Q6" s="16"/>
      <c r="R6" s="116"/>
      <c r="S6" s="117" t="s">
        <v>21</v>
      </c>
    </row>
    <row r="7" spans="1:19" ht="36.75" customHeight="1" thickBot="1" x14ac:dyDescent="0.25">
      <c r="A7" s="66" t="s">
        <v>22</v>
      </c>
      <c r="B7" s="67"/>
      <c r="C7" s="64"/>
      <c r="D7" s="65">
        <v>0.12</v>
      </c>
      <c r="E7" s="17"/>
      <c r="F7" s="18"/>
      <c r="G7" s="19"/>
      <c r="H7" s="19"/>
      <c r="I7" s="19"/>
      <c r="J7" s="19"/>
      <c r="K7" s="19"/>
      <c r="L7" s="19"/>
      <c r="M7" s="19"/>
      <c r="N7" s="19"/>
      <c r="O7" s="19"/>
      <c r="P7" s="19"/>
      <c r="Q7" s="20"/>
      <c r="R7" s="118"/>
      <c r="S7" s="119"/>
    </row>
    <row r="8" spans="1:19" ht="36.75" customHeight="1" thickBot="1" x14ac:dyDescent="0.25">
      <c r="A8" s="45" t="s">
        <v>23</v>
      </c>
      <c r="B8" s="46"/>
      <c r="C8" s="47"/>
      <c r="D8" s="47"/>
      <c r="E8" s="48"/>
      <c r="F8" s="49">
        <v>2.25</v>
      </c>
      <c r="G8" s="50">
        <v>2.36</v>
      </c>
      <c r="H8" s="50">
        <v>2.42</v>
      </c>
      <c r="I8" s="50">
        <v>2.25</v>
      </c>
      <c r="J8" s="50">
        <v>2.42</v>
      </c>
      <c r="K8" s="50">
        <v>2.42</v>
      </c>
      <c r="L8" s="50">
        <v>2.38</v>
      </c>
      <c r="M8" s="50">
        <v>2.25</v>
      </c>
      <c r="N8" s="50">
        <v>2.42</v>
      </c>
      <c r="O8" s="50">
        <v>2.38</v>
      </c>
      <c r="P8" s="50">
        <v>2.25</v>
      </c>
      <c r="Q8" s="50">
        <v>2.42</v>
      </c>
      <c r="R8" s="120">
        <f>SUM(F8:Q8)/12</f>
        <v>2.3516666666666666</v>
      </c>
      <c r="S8" s="121" t="s">
        <v>24</v>
      </c>
    </row>
    <row r="9" spans="1:19" ht="36.75" customHeight="1" thickBot="1" x14ac:dyDescent="0.25">
      <c r="A9" s="68" t="s">
        <v>25</v>
      </c>
      <c r="B9" s="69"/>
      <c r="C9" s="70"/>
      <c r="D9" s="70"/>
      <c r="E9" s="71"/>
      <c r="F9" s="72">
        <f>+F8/(1+$D$6)</f>
        <v>1.859504132231405</v>
      </c>
      <c r="G9" s="72">
        <f t="shared" ref="G9:Q9" si="0">+G8/(1+$D$6)</f>
        <v>1.9504132231404958</v>
      </c>
      <c r="H9" s="72">
        <f t="shared" si="0"/>
        <v>2</v>
      </c>
      <c r="I9" s="72">
        <f t="shared" si="0"/>
        <v>1.859504132231405</v>
      </c>
      <c r="J9" s="72">
        <f t="shared" si="0"/>
        <v>2</v>
      </c>
      <c r="K9" s="72">
        <f t="shared" si="0"/>
        <v>2</v>
      </c>
      <c r="L9" s="72">
        <f t="shared" si="0"/>
        <v>1.9669421487603305</v>
      </c>
      <c r="M9" s="72">
        <f t="shared" si="0"/>
        <v>1.859504132231405</v>
      </c>
      <c r="N9" s="72">
        <f t="shared" si="0"/>
        <v>2</v>
      </c>
      <c r="O9" s="72">
        <f t="shared" si="0"/>
        <v>1.9669421487603305</v>
      </c>
      <c r="P9" s="72">
        <f t="shared" si="0"/>
        <v>1.859504132231405</v>
      </c>
      <c r="Q9" s="72">
        <f t="shared" si="0"/>
        <v>2</v>
      </c>
      <c r="R9" s="122">
        <f>SUM(F9:Q9)/12</f>
        <v>1.943526170798898</v>
      </c>
      <c r="S9" s="123" t="s">
        <v>26</v>
      </c>
    </row>
    <row r="10" spans="1:19" ht="36.75" customHeight="1" thickBot="1" x14ac:dyDescent="0.25">
      <c r="A10" s="68" t="s">
        <v>27</v>
      </c>
      <c r="B10" s="69"/>
      <c r="C10" s="70"/>
      <c r="D10" s="70"/>
      <c r="E10" s="73"/>
      <c r="F10" s="74">
        <f t="shared" ref="F10:Q10" si="1">+(F9)-(F9*$D$7)</f>
        <v>1.6363636363636365</v>
      </c>
      <c r="G10" s="74">
        <f t="shared" si="1"/>
        <v>1.7163636363636363</v>
      </c>
      <c r="H10" s="74">
        <f t="shared" si="1"/>
        <v>1.76</v>
      </c>
      <c r="I10" s="74">
        <f t="shared" si="1"/>
        <v>1.6363636363636365</v>
      </c>
      <c r="J10" s="74">
        <f t="shared" si="1"/>
        <v>1.76</v>
      </c>
      <c r="K10" s="74">
        <f t="shared" si="1"/>
        <v>1.76</v>
      </c>
      <c r="L10" s="74">
        <f t="shared" si="1"/>
        <v>1.7309090909090907</v>
      </c>
      <c r="M10" s="74">
        <f t="shared" si="1"/>
        <v>1.6363636363636365</v>
      </c>
      <c r="N10" s="74">
        <f t="shared" si="1"/>
        <v>1.76</v>
      </c>
      <c r="O10" s="74">
        <f t="shared" si="1"/>
        <v>1.7309090909090907</v>
      </c>
      <c r="P10" s="74">
        <f t="shared" si="1"/>
        <v>1.6363636363636365</v>
      </c>
      <c r="Q10" s="74">
        <f t="shared" si="1"/>
        <v>1.76</v>
      </c>
      <c r="R10" s="124">
        <f>SUM(F10:Q10)/12</f>
        <v>1.7103030303030307</v>
      </c>
      <c r="S10" s="125" t="s">
        <v>28</v>
      </c>
    </row>
    <row r="11" spans="1:19" ht="36.75" customHeight="1" thickBot="1" x14ac:dyDescent="0.25">
      <c r="A11" s="51" t="s">
        <v>29</v>
      </c>
      <c r="B11" s="52"/>
      <c r="C11" s="52"/>
      <c r="D11" s="52"/>
      <c r="E11" s="53"/>
      <c r="F11" s="54"/>
      <c r="G11" s="50">
        <v>3.45</v>
      </c>
      <c r="H11" s="50">
        <v>3.45</v>
      </c>
      <c r="I11" s="55"/>
      <c r="J11" s="50">
        <v>3.45</v>
      </c>
      <c r="K11" s="50">
        <v>3.45</v>
      </c>
      <c r="L11" s="50">
        <v>3.45</v>
      </c>
      <c r="M11" s="55"/>
      <c r="N11" s="50">
        <v>3.45</v>
      </c>
      <c r="O11" s="50">
        <v>3.45</v>
      </c>
      <c r="P11" s="55"/>
      <c r="Q11" s="50">
        <v>3.45</v>
      </c>
      <c r="R11" s="122">
        <f>SUM(F11:Q11)/8</f>
        <v>3.4499999999999997</v>
      </c>
      <c r="S11" s="123" t="s">
        <v>30</v>
      </c>
    </row>
    <row r="12" spans="1:19" ht="36.75" customHeight="1" thickBot="1" x14ac:dyDescent="0.25">
      <c r="A12" s="68" t="s">
        <v>31</v>
      </c>
      <c r="B12" s="75"/>
      <c r="C12" s="75"/>
      <c r="D12" s="75"/>
      <c r="E12" s="76"/>
      <c r="F12" s="77"/>
      <c r="G12" s="72">
        <f>+G11/(1+$D$6)</f>
        <v>2.8512396694214877</v>
      </c>
      <c r="H12" s="72">
        <f>+H11/(1+$D$6)</f>
        <v>2.8512396694214877</v>
      </c>
      <c r="I12" s="78"/>
      <c r="J12" s="72">
        <f>+J11/(1+$D$6)</f>
        <v>2.8512396694214877</v>
      </c>
      <c r="K12" s="72">
        <f>+K11/(1+$D$6)</f>
        <v>2.8512396694214877</v>
      </c>
      <c r="L12" s="72">
        <f>+L11/(1+$D$6)</f>
        <v>2.8512396694214877</v>
      </c>
      <c r="M12" s="78"/>
      <c r="N12" s="72">
        <f>+N11/(1+$D$6)</f>
        <v>2.8512396694214877</v>
      </c>
      <c r="O12" s="72">
        <f>+O11/(1+$D$6)</f>
        <v>2.8512396694214877</v>
      </c>
      <c r="P12" s="78"/>
      <c r="Q12" s="72">
        <f>+Q11/(1+$D$6)</f>
        <v>2.8512396694214877</v>
      </c>
      <c r="R12" s="124">
        <f>SUM(F12:Q12)/8</f>
        <v>2.8512396694214881</v>
      </c>
      <c r="S12" s="125" t="s">
        <v>32</v>
      </c>
    </row>
    <row r="13" spans="1:19" ht="36.75" customHeight="1" thickBot="1" x14ac:dyDescent="0.25">
      <c r="A13" s="56" t="s">
        <v>33</v>
      </c>
      <c r="B13" s="52"/>
      <c r="C13" s="52"/>
      <c r="D13" s="52"/>
      <c r="E13" s="53"/>
      <c r="F13" s="49">
        <v>2.95</v>
      </c>
      <c r="G13" s="55"/>
      <c r="H13" s="55"/>
      <c r="I13" s="50">
        <v>2.95</v>
      </c>
      <c r="J13" s="55"/>
      <c r="K13" s="55"/>
      <c r="L13" s="55"/>
      <c r="M13" s="50">
        <v>2.95</v>
      </c>
      <c r="N13" s="55"/>
      <c r="O13" s="55"/>
      <c r="P13" s="50">
        <v>2.95</v>
      </c>
      <c r="Q13" s="57"/>
      <c r="R13" s="122">
        <f>SUM(F13:Q13)/4</f>
        <v>2.95</v>
      </c>
      <c r="S13" s="123" t="s">
        <v>34</v>
      </c>
    </row>
    <row r="14" spans="1:19" ht="36.75" customHeight="1" thickBot="1" x14ac:dyDescent="0.25">
      <c r="A14" s="79" t="s">
        <v>35</v>
      </c>
      <c r="B14" s="75"/>
      <c r="C14" s="75"/>
      <c r="D14" s="75"/>
      <c r="E14" s="76"/>
      <c r="F14" s="72">
        <f>+F13/(1+$D$6)</f>
        <v>2.4380165289256199</v>
      </c>
      <c r="G14" s="80"/>
      <c r="H14" s="80"/>
      <c r="I14" s="72">
        <f>+I13/(1+$D$6)</f>
        <v>2.4380165289256199</v>
      </c>
      <c r="J14" s="80"/>
      <c r="K14" s="80"/>
      <c r="L14" s="80"/>
      <c r="M14" s="72">
        <f>+M13/(1+$D$6)</f>
        <v>2.4380165289256199</v>
      </c>
      <c r="N14" s="80"/>
      <c r="O14" s="80"/>
      <c r="P14" s="72">
        <f>+P13/(1+$D$6)</f>
        <v>2.4380165289256199</v>
      </c>
      <c r="Q14" s="81"/>
      <c r="R14" s="124">
        <f>SUM(F14:Q14)/4</f>
        <v>2.4380165289256199</v>
      </c>
      <c r="S14" s="125" t="s">
        <v>36</v>
      </c>
    </row>
    <row r="15" spans="1:19" ht="36.75" customHeight="1" thickBot="1" x14ac:dyDescent="0.25">
      <c r="A15" s="58" t="s">
        <v>37</v>
      </c>
      <c r="B15" s="59"/>
      <c r="C15" s="59"/>
      <c r="D15" s="59"/>
      <c r="E15" s="60"/>
      <c r="F15" s="49">
        <v>3000</v>
      </c>
      <c r="G15" s="50">
        <v>360</v>
      </c>
      <c r="H15" s="50">
        <v>600</v>
      </c>
      <c r="I15" s="50">
        <v>4200</v>
      </c>
      <c r="J15" s="50">
        <v>720</v>
      </c>
      <c r="K15" s="50">
        <v>840</v>
      </c>
      <c r="L15" s="50">
        <v>1200</v>
      </c>
      <c r="M15" s="50">
        <v>4800</v>
      </c>
      <c r="N15" s="50">
        <v>720</v>
      </c>
      <c r="O15" s="50">
        <v>600</v>
      </c>
      <c r="P15" s="50">
        <v>3000</v>
      </c>
      <c r="Q15" s="61">
        <v>480</v>
      </c>
      <c r="R15" s="126">
        <f>SUM(F15:Q15)</f>
        <v>20520</v>
      </c>
      <c r="S15" s="123" t="s">
        <v>38</v>
      </c>
    </row>
    <row r="16" spans="1:19" ht="36.75" customHeight="1" thickBot="1" x14ac:dyDescent="0.25">
      <c r="A16" s="51" t="s">
        <v>39</v>
      </c>
      <c r="B16" s="52"/>
      <c r="C16" s="52"/>
      <c r="D16" s="52"/>
      <c r="E16" s="53"/>
      <c r="F16" s="49">
        <v>300</v>
      </c>
      <c r="G16" s="50">
        <v>108</v>
      </c>
      <c r="H16" s="50">
        <v>180</v>
      </c>
      <c r="I16" s="50">
        <v>360</v>
      </c>
      <c r="J16" s="50">
        <v>108</v>
      </c>
      <c r="K16" s="50">
        <v>216</v>
      </c>
      <c r="L16" s="50">
        <v>300</v>
      </c>
      <c r="M16" s="50">
        <v>360</v>
      </c>
      <c r="N16" s="50">
        <v>240</v>
      </c>
      <c r="O16" s="50">
        <v>120</v>
      </c>
      <c r="P16" s="50">
        <v>240</v>
      </c>
      <c r="Q16" s="61">
        <v>108</v>
      </c>
      <c r="R16" s="127">
        <f>SUM(F16:Q16)/12</f>
        <v>220</v>
      </c>
      <c r="S16" s="125" t="s">
        <v>40</v>
      </c>
    </row>
    <row r="17" spans="1:19" ht="36.75" customHeight="1" thickBot="1" x14ac:dyDescent="0.25">
      <c r="A17" s="58" t="s">
        <v>41</v>
      </c>
      <c r="B17" s="59"/>
      <c r="C17" s="59"/>
      <c r="D17" s="59"/>
      <c r="E17" s="60"/>
      <c r="F17" s="49">
        <v>3000</v>
      </c>
      <c r="G17" s="50">
        <v>360</v>
      </c>
      <c r="H17" s="50">
        <v>600</v>
      </c>
      <c r="I17" s="50">
        <v>4200</v>
      </c>
      <c r="J17" s="50">
        <v>720</v>
      </c>
      <c r="K17" s="50">
        <v>840</v>
      </c>
      <c r="L17" s="50">
        <v>1200</v>
      </c>
      <c r="M17" s="50">
        <v>4800</v>
      </c>
      <c r="N17" s="50">
        <v>720</v>
      </c>
      <c r="O17" s="50">
        <v>600</v>
      </c>
      <c r="P17" s="50">
        <v>3000</v>
      </c>
      <c r="Q17" s="61">
        <v>480</v>
      </c>
      <c r="R17" s="126">
        <f>SUM(F17:Q17)</f>
        <v>20520</v>
      </c>
      <c r="S17" s="123" t="s">
        <v>42</v>
      </c>
    </row>
    <row r="18" spans="1:19" ht="36.75" customHeight="1" thickBot="1" x14ac:dyDescent="0.25">
      <c r="A18" s="68" t="s">
        <v>43</v>
      </c>
      <c r="B18" s="75"/>
      <c r="C18" s="75"/>
      <c r="D18" s="75"/>
      <c r="E18" s="76"/>
      <c r="F18" s="82">
        <f>+F10*F17</f>
        <v>4909.090909090909</v>
      </c>
      <c r="G18" s="83">
        <f>+G10*G17</f>
        <v>617.89090909090908</v>
      </c>
      <c r="H18" s="83">
        <f t="shared" ref="H18:Q18" si="2">+H10*H17</f>
        <v>1056</v>
      </c>
      <c r="I18" s="83">
        <f t="shared" si="2"/>
        <v>6872.727272727273</v>
      </c>
      <c r="J18" s="83">
        <f t="shared" si="2"/>
        <v>1267.2</v>
      </c>
      <c r="K18" s="83">
        <f t="shared" si="2"/>
        <v>1478.4</v>
      </c>
      <c r="L18" s="83">
        <f t="shared" si="2"/>
        <v>2077.090909090909</v>
      </c>
      <c r="M18" s="83">
        <f t="shared" si="2"/>
        <v>7854.545454545455</v>
      </c>
      <c r="N18" s="83">
        <f t="shared" si="2"/>
        <v>1267.2</v>
      </c>
      <c r="O18" s="83">
        <f t="shared" si="2"/>
        <v>1038.5454545454545</v>
      </c>
      <c r="P18" s="83">
        <f t="shared" si="2"/>
        <v>4909.090909090909</v>
      </c>
      <c r="Q18" s="83">
        <f t="shared" si="2"/>
        <v>844.8</v>
      </c>
      <c r="R18" s="127">
        <f>SUM(F18:Q18)</f>
        <v>34192.581818181825</v>
      </c>
      <c r="S18" s="125" t="s">
        <v>44</v>
      </c>
    </row>
    <row r="19" spans="1:19" ht="24" customHeight="1" thickBot="1" x14ac:dyDescent="0.25">
      <c r="A19" s="21"/>
      <c r="B19" s="22"/>
      <c r="C19" s="22"/>
      <c r="D19" s="22"/>
      <c r="E19" s="23"/>
      <c r="F19" s="24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6"/>
      <c r="R19" s="128"/>
      <c r="S19" s="129"/>
    </row>
    <row r="20" spans="1:19" ht="36.75" customHeight="1" thickBot="1" x14ac:dyDescent="0.25">
      <c r="A20" s="84" t="s">
        <v>45</v>
      </c>
      <c r="B20" s="85"/>
      <c r="C20" s="85"/>
      <c r="D20" s="85"/>
      <c r="E20" s="86"/>
      <c r="F20" s="87">
        <f>+(F14-F10)*F15</f>
        <v>2404.9586776859505</v>
      </c>
      <c r="G20" s="88">
        <f>+(G12-G10)*G15</f>
        <v>408.55537190082646</v>
      </c>
      <c r="H20" s="89">
        <f>+(H12-H10)*H15</f>
        <v>654.74380165289256</v>
      </c>
      <c r="I20" s="88">
        <f>+(I14-I10)*I15</f>
        <v>3366.9421487603304</v>
      </c>
      <c r="J20" s="89">
        <f>+(J12-J10)*J15</f>
        <v>785.69256198347114</v>
      </c>
      <c r="K20" s="89">
        <f>+(K12-K10)*K15</f>
        <v>916.6413223140496</v>
      </c>
      <c r="L20" s="89">
        <f>+(L12-L10)*L15</f>
        <v>1344.3966942148763</v>
      </c>
      <c r="M20" s="88">
        <f>+(M14-M10)*M15</f>
        <v>3847.9338842975208</v>
      </c>
      <c r="N20" s="89">
        <f>+(N12-N10)*N15</f>
        <v>785.69256198347114</v>
      </c>
      <c r="O20" s="89">
        <f>+(O12-O10)*O15</f>
        <v>672.19834710743817</v>
      </c>
      <c r="P20" s="88">
        <f>+(P14-P10)*P15</f>
        <v>2404.9586776859505</v>
      </c>
      <c r="Q20" s="89">
        <f>+(Q12-Q10)*Q15</f>
        <v>523.79504132231409</v>
      </c>
      <c r="R20" s="130">
        <f>SUM(F20:Q20)</f>
        <v>18116.509090909094</v>
      </c>
      <c r="S20" s="125" t="s">
        <v>46</v>
      </c>
    </row>
    <row r="21" spans="1:19" ht="36.75" customHeight="1" thickBot="1" x14ac:dyDescent="0.25">
      <c r="A21" s="90" t="s">
        <v>47</v>
      </c>
      <c r="B21" s="91"/>
      <c r="C21" s="91"/>
      <c r="D21" s="91"/>
      <c r="E21" s="92"/>
      <c r="F21" s="93">
        <f>+(F14-F10)*F15</f>
        <v>2404.9586776859505</v>
      </c>
      <c r="G21" s="94"/>
      <c r="H21" s="95"/>
      <c r="I21" s="94">
        <f>+(I14-I10)*I15</f>
        <v>3366.9421487603304</v>
      </c>
      <c r="J21" s="95"/>
      <c r="K21" s="95"/>
      <c r="L21" s="95"/>
      <c r="M21" s="94">
        <f>+(M14-M10)*M15</f>
        <v>3847.9338842975208</v>
      </c>
      <c r="N21" s="95"/>
      <c r="O21" s="95"/>
      <c r="P21" s="94">
        <f>+(P14-P10)*P15</f>
        <v>2404.9586776859505</v>
      </c>
      <c r="Q21" s="95"/>
      <c r="R21" s="130">
        <f>SUM(F21:Q21)</f>
        <v>12024.793388429753</v>
      </c>
      <c r="S21" s="123" t="s">
        <v>48</v>
      </c>
    </row>
    <row r="22" spans="1:19" ht="36.75" customHeight="1" thickBot="1" x14ac:dyDescent="0.25">
      <c r="A22" s="96" t="s">
        <v>49</v>
      </c>
      <c r="B22" s="97"/>
      <c r="C22" s="97"/>
      <c r="D22" s="97"/>
      <c r="E22" s="98"/>
      <c r="F22" s="99">
        <f>+(F14-F10)/F14</f>
        <v>0.32881355932203388</v>
      </c>
      <c r="G22" s="100">
        <f>+(G12-G10)/G12</f>
        <v>0.39802898550724641</v>
      </c>
      <c r="H22" s="101">
        <f>+(H12-H10)/H12</f>
        <v>0.38272463768115944</v>
      </c>
      <c r="I22" s="100">
        <f>+(I14-I10)/I14</f>
        <v>0.32881355932203388</v>
      </c>
      <c r="J22" s="101">
        <f>+(J12-J10)/J12</f>
        <v>0.38272463768115944</v>
      </c>
      <c r="K22" s="101">
        <f>+(K12-K10)/K12</f>
        <v>0.38272463768115944</v>
      </c>
      <c r="L22" s="101">
        <f>+(L12-L10)/L12</f>
        <v>0.39292753623188414</v>
      </c>
      <c r="M22" s="100">
        <f>+(M14-M10)/M14</f>
        <v>0.32881355932203388</v>
      </c>
      <c r="N22" s="101">
        <f>+(N12-N10)/N12</f>
        <v>0.38272463768115944</v>
      </c>
      <c r="O22" s="101">
        <f>+(O12-O10)/O12</f>
        <v>0.39292753623188414</v>
      </c>
      <c r="P22" s="100">
        <f>+(P14-P10)/P14</f>
        <v>0.32881355932203388</v>
      </c>
      <c r="Q22" s="101">
        <f>+(Q12-Q10)/Q12</f>
        <v>0.38272463768115944</v>
      </c>
      <c r="R22" s="131">
        <f>SUM(F22:Q22)/12</f>
        <v>0.36773012363874558</v>
      </c>
      <c r="S22" s="125" t="s">
        <v>50</v>
      </c>
    </row>
    <row r="23" spans="1:19" ht="36.75" customHeight="1" thickBot="1" x14ac:dyDescent="0.25">
      <c r="A23" s="90" t="s">
        <v>51</v>
      </c>
      <c r="B23" s="91"/>
      <c r="C23" s="91"/>
      <c r="D23" s="91"/>
      <c r="E23" s="102"/>
      <c r="F23" s="99">
        <f>+(F14-F10)/F14</f>
        <v>0.32881355932203388</v>
      </c>
      <c r="G23" s="103"/>
      <c r="H23" s="104"/>
      <c r="I23" s="100">
        <f>+(I14-I10)/I14</f>
        <v>0.32881355932203388</v>
      </c>
      <c r="J23" s="104"/>
      <c r="K23" s="104"/>
      <c r="L23" s="104"/>
      <c r="M23" s="100">
        <f>+(M14-M10)/M14</f>
        <v>0.32881355932203388</v>
      </c>
      <c r="N23" s="104"/>
      <c r="O23" s="104"/>
      <c r="P23" s="100">
        <f>+(P14-P10)/P14</f>
        <v>0.32881355932203388</v>
      </c>
      <c r="Q23" s="104"/>
      <c r="R23" s="131">
        <f>SUM(F23:Q23)/4</f>
        <v>0.32881355932203388</v>
      </c>
      <c r="S23" s="123" t="s">
        <v>52</v>
      </c>
    </row>
    <row r="24" spans="1:19" ht="36.75" customHeight="1" thickBot="1" x14ac:dyDescent="0.25">
      <c r="A24" s="96" t="s">
        <v>53</v>
      </c>
      <c r="B24" s="97"/>
      <c r="C24" s="97"/>
      <c r="D24" s="97"/>
      <c r="E24" s="98"/>
      <c r="F24" s="99">
        <f>+(F14-F10)/F10</f>
        <v>0.48989898989898989</v>
      </c>
      <c r="G24" s="100">
        <f>+(G12-G10)/G10</f>
        <v>0.66120955315870578</v>
      </c>
      <c r="H24" s="101">
        <f>+(H12-H10)/H10</f>
        <v>0.62002253944402708</v>
      </c>
      <c r="I24" s="100">
        <f>+(I14-I10)/I10</f>
        <v>0.48989898989898989</v>
      </c>
      <c r="J24" s="101">
        <f>+(J12-J10)/J10</f>
        <v>0.62002253944402708</v>
      </c>
      <c r="K24" s="101">
        <f>+(K12-K10)/K10</f>
        <v>0.62002253944402708</v>
      </c>
      <c r="L24" s="101">
        <f>+(L12-L10)/L10</f>
        <v>0.64724980901451512</v>
      </c>
      <c r="M24" s="100">
        <f>+(M14-M10)/M10</f>
        <v>0.48989898989898989</v>
      </c>
      <c r="N24" s="101">
        <f>+(N12-N10)/N10</f>
        <v>0.62002253944402708</v>
      </c>
      <c r="O24" s="101">
        <f>+(O12-O10)/O10</f>
        <v>0.64724980901451512</v>
      </c>
      <c r="P24" s="100">
        <f>+(P14-P10)/P10</f>
        <v>0.48989898989898989</v>
      </c>
      <c r="Q24" s="101">
        <f>+(Q12-Q10)/Q10</f>
        <v>0.62002253944402708</v>
      </c>
      <c r="R24" s="131">
        <f>SUM(F24:Q24)/12</f>
        <v>0.58461815233365255</v>
      </c>
      <c r="S24" s="125" t="s">
        <v>54</v>
      </c>
    </row>
    <row r="25" spans="1:19" ht="36.75" customHeight="1" thickBot="1" x14ac:dyDescent="0.25">
      <c r="A25" s="105" t="s">
        <v>55</v>
      </c>
      <c r="B25" s="106"/>
      <c r="C25" s="106"/>
      <c r="D25" s="106"/>
      <c r="E25" s="107"/>
      <c r="F25" s="99">
        <f>+(F14-F10)/F10</f>
        <v>0.48989898989898989</v>
      </c>
      <c r="G25" s="103"/>
      <c r="H25" s="104"/>
      <c r="I25" s="100">
        <f>+(I14-I10)/I10</f>
        <v>0.48989898989898989</v>
      </c>
      <c r="J25" s="104"/>
      <c r="K25" s="104"/>
      <c r="L25" s="104"/>
      <c r="M25" s="100">
        <f>+(M14-M10)/M10</f>
        <v>0.48989898989898989</v>
      </c>
      <c r="N25" s="104"/>
      <c r="O25" s="104"/>
      <c r="P25" s="100">
        <f>+(P14-P10)/P10</f>
        <v>0.48989898989898989</v>
      </c>
      <c r="Q25" s="104"/>
      <c r="R25" s="131">
        <f>SUM(F25:Q25)/4</f>
        <v>0.48989898989898989</v>
      </c>
      <c r="S25" s="123" t="s">
        <v>56</v>
      </c>
    </row>
    <row r="26" spans="1:19" ht="36.75" customHeight="1" thickBot="1" x14ac:dyDescent="0.25">
      <c r="A26" s="108" t="s">
        <v>57</v>
      </c>
      <c r="B26" s="109"/>
      <c r="C26" s="109"/>
      <c r="D26" s="109"/>
      <c r="E26" s="110"/>
      <c r="F26" s="111">
        <f t="shared" ref="F26:Q26" si="3">+F10*F16</f>
        <v>490.90909090909093</v>
      </c>
      <c r="G26" s="112">
        <f t="shared" si="3"/>
        <v>185.36727272727273</v>
      </c>
      <c r="H26" s="113">
        <f t="shared" si="3"/>
        <v>316.8</v>
      </c>
      <c r="I26" s="113">
        <f t="shared" si="3"/>
        <v>589.09090909090912</v>
      </c>
      <c r="J26" s="113">
        <f t="shared" si="3"/>
        <v>190.08</v>
      </c>
      <c r="K26" s="113">
        <f t="shared" si="3"/>
        <v>380.16</v>
      </c>
      <c r="L26" s="113">
        <f t="shared" si="3"/>
        <v>519.27272727272725</v>
      </c>
      <c r="M26" s="113">
        <f t="shared" si="3"/>
        <v>589.09090909090912</v>
      </c>
      <c r="N26" s="113">
        <f t="shared" si="3"/>
        <v>422.4</v>
      </c>
      <c r="O26" s="113">
        <f t="shared" si="3"/>
        <v>207.70909090909089</v>
      </c>
      <c r="P26" s="113">
        <f t="shared" si="3"/>
        <v>392.72727272727275</v>
      </c>
      <c r="Q26" s="113">
        <f t="shared" si="3"/>
        <v>190.08</v>
      </c>
      <c r="R26" s="132">
        <f>SUM(F26:Q26)/12</f>
        <v>372.80727272727268</v>
      </c>
      <c r="S26" s="125" t="s">
        <v>58</v>
      </c>
    </row>
    <row r="27" spans="1:19" ht="36.75" customHeight="1" x14ac:dyDescent="0.2"/>
    <row r="28" spans="1:19" ht="36.75" customHeight="1" x14ac:dyDescent="0.2"/>
    <row r="29" spans="1:19" ht="36.75" customHeight="1" x14ac:dyDescent="0.2"/>
    <row r="30" spans="1:19" ht="36.75" customHeight="1" x14ac:dyDescent="0.2"/>
    <row r="31" spans="1:19" ht="36.75" customHeight="1" x14ac:dyDescent="0.2"/>
    <row r="32" spans="1:19" ht="36.75" customHeight="1" x14ac:dyDescent="0.2"/>
    <row r="33" ht="36.75" customHeight="1" x14ac:dyDescent="0.2"/>
    <row r="34" ht="36.75" customHeight="1" x14ac:dyDescent="0.2"/>
  </sheetData>
  <pageMargins left="0.12" right="0.12" top="0.46" bottom="0.12" header="0" footer="0"/>
  <pageSetup paperSize="9" scale="43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2021-08-23T14:08:04Z</cp:lastPrinted>
  <dcterms:created xsi:type="dcterms:W3CDTF">2001-02-15T15:07:16Z</dcterms:created>
  <dcterms:modified xsi:type="dcterms:W3CDTF">2021-08-23T14:08:26Z</dcterms:modified>
</cp:coreProperties>
</file>